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estment Dashboard" sheetId="1" state="visible" r:id="rId1"/>
    <sheet xmlns:r="http://schemas.openxmlformats.org/officeDocument/2006/relationships" name="Retirement Projector" sheetId="2" state="visible" r:id="rId2"/>
    <sheet xmlns:r="http://schemas.openxmlformats.org/officeDocument/2006/relationships" name="Fee Impact Calculato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"/>
  </numFmts>
  <fonts count="14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b val="1"/>
      <color rgb="FFFFFFFF"/>
      <sz val="12"/>
    </font>
    <font>
      <name val="Arial"/>
      <charset val="1"/>
      <family val="0"/>
      <sz val="10"/>
    </font>
    <font>
      <name val="Arial"/>
      <charset val="1"/>
      <family val="0"/>
      <b val="1"/>
      <sz val="10"/>
    </font>
    <font>
      <name val="Arial"/>
      <charset val="1"/>
      <family val="0"/>
      <sz val="9"/>
    </font>
    <font>
      <name val="Arial"/>
      <charset val="1"/>
      <family val="0"/>
      <b val="1"/>
      <color rgb="FFFFFFFF"/>
      <sz val="10"/>
    </font>
    <font>
      <name val="Arial"/>
      <charset val="1"/>
      <family val="0"/>
      <b val="1"/>
      <sz val="11"/>
    </font>
    <font>
      <name val="Arial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10">
    <fill>
      <patternFill/>
    </fill>
    <fill>
      <patternFill patternType="gray125"/>
    </fill>
    <fill>
      <patternFill patternType="solid">
        <fgColor rgb="FF1A1A2E"/>
        <bgColor rgb="FF0F3460"/>
      </patternFill>
    </fill>
    <fill>
      <patternFill patternType="solid">
        <fgColor rgb="FF0F3460"/>
        <bgColor rgb="FF1A1A2E"/>
      </patternFill>
    </fill>
    <fill>
      <patternFill patternType="solid">
        <fgColor rgb="FFE8F0F6"/>
        <bgColor rgb="FFFFE6E6"/>
      </patternFill>
    </fill>
    <fill>
      <patternFill patternType="solid">
        <fgColor rgb="FFE94560"/>
        <bgColor rgb="FF993366"/>
      </patternFill>
    </fill>
    <fill>
      <patternFill patternType="solid">
        <fgColor rgb="FF2D6A4F"/>
        <bgColor rgb="FF008080"/>
      </patternFill>
    </fill>
    <fill>
      <patternFill patternType="solid">
        <fgColor rgb="FFFFE6E6"/>
        <bgColor rgb="FFE8F0F6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0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center" vertical="center"/>
    </xf>
    <xf numFmtId="0" fontId="5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5" fillId="3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general" vertical="bottom"/>
    </xf>
    <xf numFmtId="3" fontId="8" fillId="0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164" fontId="0" fillId="7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center" vertical="center"/>
    </xf>
    <xf numFmtId="0" fontId="12" fillId="8" borderId="0" applyAlignment="1" pivotButton="0" quotePrefix="0" xfId="0">
      <alignment vertical="top" wrapText="1"/>
    </xf>
    <xf numFmtId="0" fontId="5" fillId="3" borderId="0" applyAlignment="1" pivotButton="0" quotePrefix="0" xfId="0">
      <alignment horizontal="general" vertical="bottom"/>
    </xf>
    <xf numFmtId="0" fontId="0" fillId="4" borderId="0" applyAlignment="1" pivotButton="0" quotePrefix="0" xfId="0">
      <alignment horizontal="general" vertical="bottom"/>
    </xf>
    <xf numFmtId="0" fontId="6" fillId="0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0" fontId="8" fillId="0" borderId="0" applyAlignment="1" pivotButton="0" quotePrefix="0" xfId="0">
      <alignment horizontal="general" vertical="bottom"/>
    </xf>
    <xf numFmtId="9" fontId="0" fillId="0" borderId="0" applyAlignment="1" pivotButton="0" quotePrefix="0" xfId="0">
      <alignment horizontal="general" vertical="bottom"/>
    </xf>
    <xf numFmtId="0" fontId="9" fillId="5" borderId="0" applyAlignment="1" pivotButton="0" quotePrefix="0" xfId="0">
      <alignment horizontal="general" vertical="bottom"/>
    </xf>
    <xf numFmtId="3" fontId="8" fillId="0" borderId="0" applyAlignment="1" pivotButton="0" quotePrefix="0" xfId="0">
      <alignment horizontal="general" vertical="bottom"/>
    </xf>
    <xf numFmtId="0" fontId="5" fillId="5" borderId="0" applyAlignment="1" pivotButton="0" quotePrefix="0" xfId="0">
      <alignment horizontal="general" vertical="bottom"/>
    </xf>
    <xf numFmtId="164" fontId="10" fillId="0" borderId="0" applyAlignment="1" pivotButton="0" quotePrefix="0" xfId="0">
      <alignment horizontal="general" vertical="bottom"/>
    </xf>
    <xf numFmtId="164" fontId="0" fillId="0" borderId="0" applyAlignment="1" pivotButton="0" quotePrefix="0" xfId="0">
      <alignment horizontal="general" vertical="bottom"/>
    </xf>
    <xf numFmtId="0" fontId="11" fillId="6" borderId="0" applyAlignment="1" pivotButton="0" quotePrefix="0" xfId="0">
      <alignment horizontal="general" vertical="bottom"/>
    </xf>
    <xf numFmtId="0" fontId="9" fillId="2" borderId="0" applyAlignment="1" pivotButton="0" quotePrefix="0" xfId="0">
      <alignment horizontal="general" vertical="bottom"/>
    </xf>
    <xf numFmtId="0" fontId="5" fillId="2" borderId="0" applyAlignment="1" pivotButton="0" quotePrefix="0" xfId="0">
      <alignment horizontal="general" vertical="bottom"/>
    </xf>
    <xf numFmtId="164" fontId="0" fillId="7" borderId="0" applyAlignment="1" pivotButton="0" quotePrefix="0" xfId="0">
      <alignment horizontal="general" vertical="bottom"/>
    </xf>
    <xf numFmtId="0" fontId="13" fillId="8" borderId="0" applyAlignment="1" pivotButton="0" quotePrefix="0" xfId="0">
      <alignment vertical="top" wrapText="1"/>
    </xf>
    <xf numFmtId="0" fontId="0" fillId="9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D6A4F"/>
      <rgbColor rgb="FFC0C0C0"/>
      <rgbColor rgb="FF808080"/>
      <rgbColor rgb="FF9999FF"/>
      <rgbColor rgb="FF993366"/>
      <rgbColor rgb="FFFFE6E6"/>
      <rgbColor rgb="FFE8F0F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E94560"/>
      <rgbColor rgb="FF666699"/>
      <rgbColor rgb="FF969696"/>
      <rgbColor rgb="FF0F3460"/>
      <rgbColor rgb="FF339966"/>
      <rgbColor rgb="FF003300"/>
      <rgbColor rgb="FF333300"/>
      <rgbColor rgb="FF993300"/>
      <rgbColor rgb="FF993366"/>
      <rgbColor rgb="FF333399"/>
      <rgbColor rgb="FF1A1A2E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C31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5" customWidth="1" style="19" min="1" max="1"/>
    <col width="20" customWidth="1" style="19" min="2" max="3"/>
  </cols>
  <sheetData>
    <row r="1" ht="24.75" customHeight="1" s="20">
      <c r="A1" s="21" t="inlineStr">
        <is>
          <t>VETERAN INVESTMENT &amp; RETIREMENT PLANNER</t>
        </is>
      </c>
    </row>
    <row r="2">
      <c r="A2" s="38" t="inlineStr">
        <is>
          <t>Enter veteran investment &amp; retirement planner</t>
        </is>
      </c>
      <c r="B2" s="22" t="inlineStr"/>
      <c r="C2" s="22" t="inlineStr"/>
    </row>
    <row r="3" ht="15" customHeight="1" s="20"/>
    <row r="4" ht="15" customHeight="1" s="20">
      <c r="A4" s="23" t="inlineStr">
        <is>
          <t>PERSONAL INFORMATION</t>
        </is>
      </c>
    </row>
    <row r="5" ht="15" customHeight="1" s="20">
      <c r="A5" s="19" t="inlineStr">
        <is>
          <t>Current Age</t>
        </is>
      </c>
      <c r="B5" s="24" t="n"/>
    </row>
    <row r="6" ht="15" customHeight="1" s="20">
      <c r="A6" s="19" t="inlineStr">
        <is>
          <t>Target Retirement Age</t>
        </is>
      </c>
      <c r="B6" s="24" t="n"/>
    </row>
    <row r="7">
      <c r="A7" s="19" t="inlineStr">
        <is>
          <t>Years to Retirement</t>
        </is>
      </c>
      <c r="B7" s="25">
        <f>B5-B4</f>
        <v/>
      </c>
    </row>
    <row r="8" ht="15" customHeight="1" s="20"/>
    <row r="9" ht="15" customHeight="1" s="20">
      <c r="A9" s="23" t="inlineStr">
        <is>
          <t>MONTHLY INCOME</t>
        </is>
      </c>
    </row>
    <row r="10" ht="15" customHeight="1" s="20">
      <c r="A10" s="19" t="inlineStr">
        <is>
          <t>Monthly VA Income</t>
        </is>
      </c>
      <c r="B10" s="24" t="n"/>
    </row>
    <row r="11" ht="15" customHeight="1" s="20">
      <c r="A11" s="19" t="inlineStr">
        <is>
          <t>Monthly Employment Income (After Tax)</t>
        </is>
      </c>
      <c r="B11" s="24" t="n"/>
    </row>
    <row r="12">
      <c r="A12" s="19" t="inlineStr">
        <is>
          <t>Total Monthly Income</t>
        </is>
      </c>
      <c r="B12" s="26">
        <f>B9+B10</f>
        <v/>
      </c>
    </row>
    <row r="13" ht="15" customHeight="1" s="20"/>
    <row r="14" ht="15" customHeight="1" s="20">
      <c r="A14" s="23" t="inlineStr">
        <is>
          <t>MONTHLY EXPENSES</t>
        </is>
      </c>
    </row>
    <row r="15" ht="15" customHeight="1" s="20">
      <c r="A15" s="19" t="inlineStr">
        <is>
          <t>Monthly Essential Expenses</t>
        </is>
      </c>
      <c r="B15" s="24" t="n"/>
    </row>
    <row r="16" ht="15" customHeight="1" s="20">
      <c r="A16" s="19" t="inlineStr">
        <is>
          <t>VA Covers Essentials?</t>
        </is>
      </c>
      <c r="B16" s="27">
        <f>IF(B9&gt;=B14,"YES - AGGRESSIVE INVESTING OK","PARTIAL - BUILD FOUNDATION FIRST")</f>
        <v/>
      </c>
    </row>
    <row r="17">
      <c r="A17" s="19" t="inlineStr">
        <is>
          <t>Monthly Available to Invest</t>
        </is>
      </c>
      <c r="B17" s="26">
        <f>B11-B14</f>
        <v/>
      </c>
    </row>
    <row r="18" ht="15" customHeight="1" s="20"/>
    <row r="19" ht="15" customHeight="1" s="20">
      <c r="A19" s="23" t="inlineStr">
        <is>
          <t>ACCOUNT PRIORITIZATION</t>
        </is>
      </c>
    </row>
    <row r="20" ht="15" customHeight="1" s="20">
      <c r="A20" s="19" t="inlineStr">
        <is>
          <t>401(k) Employer Match %</t>
        </is>
      </c>
      <c r="B20" s="24" t="n"/>
    </row>
    <row r="21" ht="15" customHeight="1" s="20">
      <c r="A21" s="19" t="inlineStr">
        <is>
          <t>Annual Salary for Match Calc</t>
        </is>
      </c>
      <c r="B21" s="24" t="n"/>
    </row>
    <row r="22" ht="15" customHeight="1" s="20">
      <c r="A22" s="19" t="inlineStr">
        <is>
          <t>Monthly to Capture Full Match</t>
        </is>
      </c>
      <c r="B22" s="26">
        <f>B20*B19/12</f>
        <v/>
      </c>
    </row>
    <row r="23" ht="15" customHeight="1" s="20">
      <c r="A23" s="19" t="inlineStr">
        <is>
          <t>Annual Roth IRA Max (2026)</t>
        </is>
      </c>
      <c r="B23" s="25" t="n">
        <v>7000</v>
      </c>
    </row>
    <row r="24" ht="15" customHeight="1" s="20">
      <c r="A24" s="19" t="inlineStr">
        <is>
          <t>Monthly Roth IRA Contribution</t>
        </is>
      </c>
      <c r="B24" s="24" t="n"/>
    </row>
    <row r="25">
      <c r="A25" s="19" t="inlineStr">
        <is>
          <t>Remaining for Taxable Brokerage</t>
        </is>
      </c>
      <c r="B25" s="26">
        <f>B16-B21-B23</f>
        <v/>
      </c>
    </row>
    <row r="26" ht="15" customHeight="1" s="20"/>
    <row r="27" ht="15" customHeight="1" s="20">
      <c r="A27" s="23" t="inlineStr">
        <is>
          <t>RISK ASSESSMENT</t>
        </is>
      </c>
    </row>
    <row r="28" ht="15" customHeight="1" s="20">
      <c r="A28" s="19" t="inlineStr">
        <is>
          <t>Guaranteed Income % of Essentials</t>
        </is>
      </c>
      <c r="B28" s="28">
        <f>IF(B14&gt;0,B9/B14,0)</f>
        <v/>
      </c>
    </row>
    <row r="29" ht="15" customHeight="1" s="20">
      <c r="A29" s="19" t="inlineStr">
        <is>
          <t>Recommended Allocation</t>
        </is>
      </c>
      <c r="B29" s="27">
        <f>IF(AND(B27&gt;=0.8,B6&gt;20),"90% Stocks / 10% Bonds",IF(B6&gt;10,"80% Stocks / 20% Bonds","60% Stocks / 40% Bonds"))</f>
        <v/>
      </c>
    </row>
    <row r="30" ht="15" customHeight="1" s="20">
      <c r="A30" s="19" t="inlineStr">
        <is>
          <t>Current Stock %</t>
        </is>
      </c>
      <c r="B30" s="24" t="n"/>
    </row>
    <row r="31">
      <c r="A31" s="19" t="inlineStr">
        <is>
          <t>Current Bond %</t>
        </is>
      </c>
      <c r="B31" s="25">
        <f>100-B29</f>
        <v/>
      </c>
    </row>
  </sheetData>
  <mergeCells count="6">
    <mergeCell ref="A26:B26"/>
    <mergeCell ref="A1:C1"/>
    <mergeCell ref="A13:B13"/>
    <mergeCell ref="A18:B18"/>
    <mergeCell ref="A8:B8"/>
    <mergeCell ref="A3:B3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F59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19" min="1" max="1"/>
    <col width="12" customWidth="1" style="19" min="2" max="2"/>
    <col width="18" customWidth="1" style="19" min="3" max="4"/>
    <col width="15" customWidth="1" style="19" min="5" max="5"/>
    <col width="18" customWidth="1" style="19" min="6" max="6"/>
  </cols>
  <sheetData>
    <row r="1" ht="15" customHeight="1" s="20">
      <c r="A1" s="23" t="inlineStr">
        <is>
          <t>RETIREMENT PROJECTION INPUTS</t>
        </is>
      </c>
    </row>
    <row r="2" ht="15" customHeight="1" s="20">
      <c r="A2" s="38" t="inlineStr">
        <is>
          <t>Enter retirement projection inputs</t>
        </is>
      </c>
      <c r="B2" s="22" t="inlineStr"/>
      <c r="C2" s="22" t="inlineStr"/>
      <c r="D2" s="22" t="inlineStr"/>
      <c r="E2" s="22" t="inlineStr"/>
      <c r="F2" s="22" t="inlineStr"/>
    </row>
    <row r="3" ht="15" customHeight="1" s="20">
      <c r="A3" s="39" t="inlineStr">
        <is>
          <t>Current Investment Balance</t>
        </is>
      </c>
      <c r="B3" s="24" t="n"/>
    </row>
    <row r="4" ht="15" customHeight="1" s="20">
      <c r="A4" s="19" t="inlineStr">
        <is>
          <t>Monthly Contribution</t>
        </is>
      </c>
      <c r="B4" s="24" t="n"/>
    </row>
    <row r="5" ht="15" customHeight="1" s="20">
      <c r="A5" s="19" t="inlineStr">
        <is>
          <t>Expected Annual Return %</t>
        </is>
      </c>
      <c r="B5" s="28" t="n">
        <v>0.07000000000000001</v>
      </c>
    </row>
    <row r="6">
      <c r="A6" s="19" t="inlineStr">
        <is>
          <t>Years to Retirement</t>
        </is>
      </c>
      <c r="B6" s="24" t="n"/>
    </row>
    <row r="7" ht="15" customHeight="1" s="20"/>
    <row r="8" ht="15" customHeight="1" s="20">
      <c r="A8" s="29" t="inlineStr">
        <is>
          <t>Year</t>
        </is>
      </c>
      <c r="B8" s="29" t="inlineStr">
        <is>
          <t>Age</t>
        </is>
      </c>
      <c r="C8" s="29" t="inlineStr">
        <is>
          <t>Starting Balance</t>
        </is>
      </c>
      <c r="D8" s="29" t="inlineStr">
        <is>
          <t>Annual Contributions</t>
        </is>
      </c>
      <c r="E8" s="29" t="inlineStr">
        <is>
          <t>Growth (7%)</t>
        </is>
      </c>
      <c r="F8" s="29" t="inlineStr">
        <is>
          <t>Ending Balance</t>
        </is>
      </c>
    </row>
    <row r="9" ht="15" customHeight="1" s="20">
      <c r="A9" s="30" t="n">
        <v>0</v>
      </c>
      <c r="B9" s="30">
        <f>'Investment Dashboard'!B4+A8</f>
        <v/>
      </c>
      <c r="C9" s="30">
        <f>'Retirement Projector'!B2</f>
        <v/>
      </c>
      <c r="D9" s="30">
        <f>'Retirement Projector'!B3*12</f>
        <v/>
      </c>
      <c r="E9" s="30">
        <f>(C8+D8)*'Retirement Projector'!B4</f>
        <v/>
      </c>
      <c r="F9" s="30">
        <f>C8+D8+E8</f>
        <v/>
      </c>
    </row>
    <row r="10" ht="15" customHeight="1" s="20">
      <c r="A10" s="30" t="n">
        <v>1</v>
      </c>
      <c r="B10" s="30">
        <f>'Investment Dashboard'!B4+A9</f>
        <v/>
      </c>
      <c r="C10" s="30">
        <f>F8</f>
        <v/>
      </c>
      <c r="D10" s="30">
        <f>'Retirement Projector'!B3*12</f>
        <v/>
      </c>
      <c r="E10" s="30">
        <f>(C9+D9)*'Retirement Projector'!B4</f>
        <v/>
      </c>
      <c r="F10" s="30">
        <f>C9+D9+E9</f>
        <v/>
      </c>
    </row>
    <row r="11" ht="15" customHeight="1" s="20">
      <c r="A11" s="30" t="n">
        <v>2</v>
      </c>
      <c r="B11" s="30">
        <f>'Investment Dashboard'!B4+A10</f>
        <v/>
      </c>
      <c r="C11" s="30">
        <f>F9</f>
        <v/>
      </c>
      <c r="D11" s="30">
        <f>'Retirement Projector'!B3*12</f>
        <v/>
      </c>
      <c r="E11" s="30">
        <f>(C10+D10)*'Retirement Projector'!B4</f>
        <v/>
      </c>
      <c r="F11" s="30">
        <f>C10+D10+E10</f>
        <v/>
      </c>
    </row>
    <row r="12" ht="15" customHeight="1" s="20">
      <c r="A12" s="30" t="n">
        <v>3</v>
      </c>
      <c r="B12" s="30">
        <f>'Investment Dashboard'!B4+A11</f>
        <v/>
      </c>
      <c r="C12" s="30">
        <f>F10</f>
        <v/>
      </c>
      <c r="D12" s="30">
        <f>'Retirement Projector'!B3*12</f>
        <v/>
      </c>
      <c r="E12" s="30">
        <f>(C11+D11)*'Retirement Projector'!B4</f>
        <v/>
      </c>
      <c r="F12" s="30">
        <f>C11+D11+E11</f>
        <v/>
      </c>
    </row>
    <row r="13" ht="15" customHeight="1" s="20">
      <c r="A13" s="30" t="n">
        <v>4</v>
      </c>
      <c r="B13" s="30">
        <f>'Investment Dashboard'!B4+A12</f>
        <v/>
      </c>
      <c r="C13" s="30">
        <f>F11</f>
        <v/>
      </c>
      <c r="D13" s="30">
        <f>'Retirement Projector'!B3*12</f>
        <v/>
      </c>
      <c r="E13" s="30">
        <f>(C12+D12)*'Retirement Projector'!B4</f>
        <v/>
      </c>
      <c r="F13" s="30">
        <f>C12+D12+E12</f>
        <v/>
      </c>
    </row>
    <row r="14" ht="15" customHeight="1" s="20">
      <c r="A14" s="30" t="n">
        <v>5</v>
      </c>
      <c r="B14" s="30">
        <f>'Investment Dashboard'!B4+A13</f>
        <v/>
      </c>
      <c r="C14" s="30">
        <f>F12</f>
        <v/>
      </c>
      <c r="D14" s="30">
        <f>'Retirement Projector'!B3*12</f>
        <v/>
      </c>
      <c r="E14" s="30">
        <f>(C13+D13)*'Retirement Projector'!B4</f>
        <v/>
      </c>
      <c r="F14" s="30">
        <f>C13+D13+E13</f>
        <v/>
      </c>
    </row>
    <row r="15" ht="15" customHeight="1" s="20">
      <c r="A15" s="30" t="n">
        <v>6</v>
      </c>
      <c r="B15" s="30">
        <f>'Investment Dashboard'!B4+A14</f>
        <v/>
      </c>
      <c r="C15" s="30">
        <f>F13</f>
        <v/>
      </c>
      <c r="D15" s="30">
        <f>'Retirement Projector'!B3*12</f>
        <v/>
      </c>
      <c r="E15" s="30">
        <f>(C14+D14)*'Retirement Projector'!B4</f>
        <v/>
      </c>
      <c r="F15" s="30">
        <f>C14+D14+E14</f>
        <v/>
      </c>
    </row>
    <row r="16" ht="15" customHeight="1" s="20">
      <c r="A16" s="30" t="n">
        <v>7</v>
      </c>
      <c r="B16" s="30">
        <f>'Investment Dashboard'!B4+A15</f>
        <v/>
      </c>
      <c r="C16" s="30">
        <f>F14</f>
        <v/>
      </c>
      <c r="D16" s="30">
        <f>'Retirement Projector'!B3*12</f>
        <v/>
      </c>
      <c r="E16" s="30">
        <f>(C15+D15)*'Retirement Projector'!B4</f>
        <v/>
      </c>
      <c r="F16" s="30">
        <f>C15+D15+E15</f>
        <v/>
      </c>
    </row>
    <row r="17" ht="15" customHeight="1" s="20">
      <c r="A17" s="30" t="n">
        <v>8</v>
      </c>
      <c r="B17" s="30">
        <f>'Investment Dashboard'!B4+A16</f>
        <v/>
      </c>
      <c r="C17" s="30">
        <f>F15</f>
        <v/>
      </c>
      <c r="D17" s="30">
        <f>'Retirement Projector'!B3*12</f>
        <v/>
      </c>
      <c r="E17" s="30">
        <f>(C16+D16)*'Retirement Projector'!B4</f>
        <v/>
      </c>
      <c r="F17" s="30">
        <f>C16+D16+E16</f>
        <v/>
      </c>
    </row>
    <row r="18" ht="15" customHeight="1" s="20">
      <c r="A18" s="30" t="n">
        <v>9</v>
      </c>
      <c r="B18" s="30">
        <f>'Investment Dashboard'!B4+A17</f>
        <v/>
      </c>
      <c r="C18" s="30">
        <f>F16</f>
        <v/>
      </c>
      <c r="D18" s="30">
        <f>'Retirement Projector'!B3*12</f>
        <v/>
      </c>
      <c r="E18" s="30">
        <f>(C17+D17)*'Retirement Projector'!B4</f>
        <v/>
      </c>
      <c r="F18" s="30">
        <f>C17+D17+E17</f>
        <v/>
      </c>
    </row>
    <row r="19" ht="15" customHeight="1" s="20">
      <c r="A19" s="30" t="n">
        <v>10</v>
      </c>
      <c r="B19" s="30">
        <f>'Investment Dashboard'!B4+A18</f>
        <v/>
      </c>
      <c r="C19" s="30">
        <f>F17</f>
        <v/>
      </c>
      <c r="D19" s="30">
        <f>'Retirement Projector'!B3*12</f>
        <v/>
      </c>
      <c r="E19" s="30">
        <f>(C18+D18)*'Retirement Projector'!B4</f>
        <v/>
      </c>
      <c r="F19" s="30">
        <f>C18+D18+E18</f>
        <v/>
      </c>
    </row>
    <row r="20" ht="15" customHeight="1" s="20">
      <c r="A20" s="30" t="n">
        <v>11</v>
      </c>
      <c r="B20" s="30">
        <f>'Investment Dashboard'!B4+A19</f>
        <v/>
      </c>
      <c r="C20" s="30">
        <f>F18</f>
        <v/>
      </c>
      <c r="D20" s="30">
        <f>'Retirement Projector'!B3*12</f>
        <v/>
      </c>
      <c r="E20" s="30">
        <f>(C19+D19)*'Retirement Projector'!B4</f>
        <v/>
      </c>
      <c r="F20" s="30">
        <f>C19+D19+E19</f>
        <v/>
      </c>
    </row>
    <row r="21" ht="15" customHeight="1" s="20">
      <c r="A21" s="30" t="n">
        <v>12</v>
      </c>
      <c r="B21" s="30">
        <f>'Investment Dashboard'!B4+A20</f>
        <v/>
      </c>
      <c r="C21" s="30">
        <f>F19</f>
        <v/>
      </c>
      <c r="D21" s="30">
        <f>'Retirement Projector'!B3*12</f>
        <v/>
      </c>
      <c r="E21" s="30">
        <f>(C20+D20)*'Retirement Projector'!B4</f>
        <v/>
      </c>
      <c r="F21" s="30">
        <f>C20+D20+E20</f>
        <v/>
      </c>
    </row>
    <row r="22" ht="15" customHeight="1" s="20">
      <c r="A22" s="30" t="n">
        <v>13</v>
      </c>
      <c r="B22" s="30">
        <f>'Investment Dashboard'!B4+A21</f>
        <v/>
      </c>
      <c r="C22" s="30">
        <f>F20</f>
        <v/>
      </c>
      <c r="D22" s="30">
        <f>'Retirement Projector'!B3*12</f>
        <v/>
      </c>
      <c r="E22" s="30">
        <f>(C21+D21)*'Retirement Projector'!B4</f>
        <v/>
      </c>
      <c r="F22" s="30">
        <f>C21+D21+E21</f>
        <v/>
      </c>
    </row>
    <row r="23" ht="15" customHeight="1" s="20">
      <c r="A23" s="30" t="n">
        <v>14</v>
      </c>
      <c r="B23" s="30">
        <f>'Investment Dashboard'!B4+A22</f>
        <v/>
      </c>
      <c r="C23" s="30">
        <f>F21</f>
        <v/>
      </c>
      <c r="D23" s="30">
        <f>'Retirement Projector'!B3*12</f>
        <v/>
      </c>
      <c r="E23" s="30">
        <f>(C22+D22)*'Retirement Projector'!B4</f>
        <v/>
      </c>
      <c r="F23" s="30">
        <f>C22+D22+E22</f>
        <v/>
      </c>
    </row>
    <row r="24" ht="15" customHeight="1" s="20">
      <c r="A24" s="30" t="n">
        <v>15</v>
      </c>
      <c r="B24" s="30">
        <f>'Investment Dashboard'!B4+A23</f>
        <v/>
      </c>
      <c r="C24" s="30">
        <f>F22</f>
        <v/>
      </c>
      <c r="D24" s="30">
        <f>'Retirement Projector'!B3*12</f>
        <v/>
      </c>
      <c r="E24" s="30">
        <f>(C23+D23)*'Retirement Projector'!B4</f>
        <v/>
      </c>
      <c r="F24" s="30">
        <f>C23+D23+E23</f>
        <v/>
      </c>
    </row>
    <row r="25" ht="15" customHeight="1" s="20">
      <c r="A25" s="30" t="n">
        <v>16</v>
      </c>
      <c r="B25" s="30">
        <f>'Investment Dashboard'!B4+A24</f>
        <v/>
      </c>
      <c r="C25" s="30">
        <f>F23</f>
        <v/>
      </c>
      <c r="D25" s="30">
        <f>'Retirement Projector'!B3*12</f>
        <v/>
      </c>
      <c r="E25" s="30">
        <f>(C24+D24)*'Retirement Projector'!B4</f>
        <v/>
      </c>
      <c r="F25" s="30">
        <f>C24+D24+E24</f>
        <v/>
      </c>
    </row>
    <row r="26" ht="15" customHeight="1" s="20">
      <c r="A26" s="30" t="n">
        <v>17</v>
      </c>
      <c r="B26" s="30">
        <f>'Investment Dashboard'!B4+A25</f>
        <v/>
      </c>
      <c r="C26" s="30">
        <f>F24</f>
        <v/>
      </c>
      <c r="D26" s="30">
        <f>'Retirement Projector'!B3*12</f>
        <v/>
      </c>
      <c r="E26" s="30">
        <f>(C25+D25)*'Retirement Projector'!B4</f>
        <v/>
      </c>
      <c r="F26" s="30">
        <f>C25+D25+E25</f>
        <v/>
      </c>
    </row>
    <row r="27" ht="15" customHeight="1" s="20">
      <c r="A27" s="30" t="n">
        <v>18</v>
      </c>
      <c r="B27" s="30">
        <f>'Investment Dashboard'!B4+A26</f>
        <v/>
      </c>
      <c r="C27" s="30">
        <f>F25</f>
        <v/>
      </c>
      <c r="D27" s="30">
        <f>'Retirement Projector'!B3*12</f>
        <v/>
      </c>
      <c r="E27" s="30">
        <f>(C26+D26)*'Retirement Projector'!B4</f>
        <v/>
      </c>
      <c r="F27" s="30">
        <f>C26+D26+E26</f>
        <v/>
      </c>
    </row>
    <row r="28" ht="15" customHeight="1" s="20">
      <c r="A28" s="30" t="n">
        <v>19</v>
      </c>
      <c r="B28" s="30">
        <f>'Investment Dashboard'!B4+A27</f>
        <v/>
      </c>
      <c r="C28" s="30">
        <f>F26</f>
        <v/>
      </c>
      <c r="D28" s="30">
        <f>'Retirement Projector'!B3*12</f>
        <v/>
      </c>
      <c r="E28" s="30">
        <f>(C27+D27)*'Retirement Projector'!B4</f>
        <v/>
      </c>
      <c r="F28" s="30">
        <f>C27+D27+E27</f>
        <v/>
      </c>
    </row>
    <row r="29" ht="15" customHeight="1" s="20">
      <c r="A29" s="30" t="n">
        <v>20</v>
      </c>
      <c r="B29" s="30">
        <f>'Investment Dashboard'!B4+A28</f>
        <v/>
      </c>
      <c r="C29" s="30">
        <f>F27</f>
        <v/>
      </c>
      <c r="D29" s="30">
        <f>'Retirement Projector'!B3*12</f>
        <v/>
      </c>
      <c r="E29" s="30">
        <f>(C28+D28)*'Retirement Projector'!B4</f>
        <v/>
      </c>
      <c r="F29" s="30">
        <f>C28+D28+E28</f>
        <v/>
      </c>
    </row>
    <row r="30" ht="15" customHeight="1" s="20">
      <c r="A30" s="30" t="n">
        <v>21</v>
      </c>
      <c r="B30" s="30">
        <f>'Investment Dashboard'!B4+A29</f>
        <v/>
      </c>
      <c r="C30" s="30">
        <f>F28</f>
        <v/>
      </c>
      <c r="D30" s="30">
        <f>'Retirement Projector'!B3*12</f>
        <v/>
      </c>
      <c r="E30" s="30">
        <f>(C29+D29)*'Retirement Projector'!B4</f>
        <v/>
      </c>
      <c r="F30" s="30">
        <f>C29+D29+E29</f>
        <v/>
      </c>
    </row>
    <row r="31" ht="15" customHeight="1" s="20">
      <c r="A31" s="30" t="n">
        <v>22</v>
      </c>
      <c r="B31" s="30">
        <f>'Investment Dashboard'!B4+A30</f>
        <v/>
      </c>
      <c r="C31" s="30">
        <f>F29</f>
        <v/>
      </c>
      <c r="D31" s="30">
        <f>'Retirement Projector'!B3*12</f>
        <v/>
      </c>
      <c r="E31" s="30">
        <f>(C30+D30)*'Retirement Projector'!B4</f>
        <v/>
      </c>
      <c r="F31" s="30">
        <f>C30+D30+E30</f>
        <v/>
      </c>
    </row>
    <row r="32" ht="15" customHeight="1" s="20">
      <c r="A32" s="30" t="n">
        <v>23</v>
      </c>
      <c r="B32" s="30">
        <f>'Investment Dashboard'!B4+A31</f>
        <v/>
      </c>
      <c r="C32" s="30">
        <f>F30</f>
        <v/>
      </c>
      <c r="D32" s="30">
        <f>'Retirement Projector'!B3*12</f>
        <v/>
      </c>
      <c r="E32" s="30">
        <f>(C31+D31)*'Retirement Projector'!B4</f>
        <v/>
      </c>
      <c r="F32" s="30">
        <f>C31+D31+E31</f>
        <v/>
      </c>
    </row>
    <row r="33" ht="15" customHeight="1" s="20">
      <c r="A33" s="30" t="n">
        <v>24</v>
      </c>
      <c r="B33" s="30">
        <f>'Investment Dashboard'!B4+A32</f>
        <v/>
      </c>
      <c r="C33" s="30">
        <f>F31</f>
        <v/>
      </c>
      <c r="D33" s="30">
        <f>'Retirement Projector'!B3*12</f>
        <v/>
      </c>
      <c r="E33" s="30">
        <f>(C32+D32)*'Retirement Projector'!B4</f>
        <v/>
      </c>
      <c r="F33" s="30">
        <f>C32+D32+E32</f>
        <v/>
      </c>
    </row>
    <row r="34" ht="15" customHeight="1" s="20">
      <c r="A34" s="30" t="n">
        <v>25</v>
      </c>
      <c r="B34" s="30">
        <f>'Investment Dashboard'!B4+A33</f>
        <v/>
      </c>
      <c r="C34" s="30">
        <f>F32</f>
        <v/>
      </c>
      <c r="D34" s="30">
        <f>'Retirement Projector'!B3*12</f>
        <v/>
      </c>
      <c r="E34" s="30">
        <f>(C33+D33)*'Retirement Projector'!B4</f>
        <v/>
      </c>
      <c r="F34" s="30">
        <f>C33+D33+E33</f>
        <v/>
      </c>
    </row>
    <row r="35" ht="15" customHeight="1" s="20">
      <c r="A35" s="30" t="n">
        <v>26</v>
      </c>
      <c r="B35" s="30">
        <f>'Investment Dashboard'!B4+A34</f>
        <v/>
      </c>
      <c r="C35" s="30">
        <f>F33</f>
        <v/>
      </c>
      <c r="D35" s="30">
        <f>'Retirement Projector'!B3*12</f>
        <v/>
      </c>
      <c r="E35" s="30">
        <f>(C34+D34)*'Retirement Projector'!B4</f>
        <v/>
      </c>
      <c r="F35" s="30">
        <f>C34+D34+E34</f>
        <v/>
      </c>
    </row>
    <row r="36" ht="15" customHeight="1" s="20">
      <c r="A36" s="30" t="n">
        <v>27</v>
      </c>
      <c r="B36" s="30">
        <f>'Investment Dashboard'!B4+A35</f>
        <v/>
      </c>
      <c r="C36" s="30">
        <f>F34</f>
        <v/>
      </c>
      <c r="D36" s="30">
        <f>'Retirement Projector'!B3*12</f>
        <v/>
      </c>
      <c r="E36" s="30">
        <f>(C35+D35)*'Retirement Projector'!B4</f>
        <v/>
      </c>
      <c r="F36" s="30">
        <f>C35+D35+E35</f>
        <v/>
      </c>
    </row>
    <row r="37" ht="15" customHeight="1" s="20">
      <c r="A37" s="30" t="n">
        <v>28</v>
      </c>
      <c r="B37" s="30">
        <f>'Investment Dashboard'!B4+A36</f>
        <v/>
      </c>
      <c r="C37" s="30">
        <f>F35</f>
        <v/>
      </c>
      <c r="D37" s="30">
        <f>'Retirement Projector'!B3*12</f>
        <v/>
      </c>
      <c r="E37" s="30">
        <f>(C36+D36)*'Retirement Projector'!B4</f>
        <v/>
      </c>
      <c r="F37" s="30">
        <f>C36+D36+E36</f>
        <v/>
      </c>
    </row>
    <row r="38" ht="15" customHeight="1" s="20">
      <c r="A38" s="30" t="n">
        <v>29</v>
      </c>
      <c r="B38" s="30">
        <f>'Investment Dashboard'!B4+A37</f>
        <v/>
      </c>
      <c r="C38" s="30">
        <f>F36</f>
        <v/>
      </c>
      <c r="D38" s="30">
        <f>'Retirement Projector'!B3*12</f>
        <v/>
      </c>
      <c r="E38" s="30">
        <f>(C37+D37)*'Retirement Projector'!B4</f>
        <v/>
      </c>
      <c r="F38" s="30">
        <f>C37+D37+E37</f>
        <v/>
      </c>
    </row>
    <row r="39" ht="15" customHeight="1" s="20">
      <c r="A39" s="30" t="n">
        <v>30</v>
      </c>
      <c r="B39" s="30">
        <f>'Investment Dashboard'!B4+A38</f>
        <v/>
      </c>
      <c r="C39" s="30">
        <f>F37</f>
        <v/>
      </c>
      <c r="D39" s="30">
        <f>'Retirement Projector'!B3*12</f>
        <v/>
      </c>
      <c r="E39" s="30">
        <f>(C38+D38)*'Retirement Projector'!B4</f>
        <v/>
      </c>
      <c r="F39" s="30">
        <f>C38+D38+E38</f>
        <v/>
      </c>
    </row>
    <row r="40" ht="15" customHeight="1" s="20">
      <c r="A40" s="30" t="n">
        <v>31</v>
      </c>
      <c r="B40" s="30">
        <f>'Investment Dashboard'!B4+A39</f>
        <v/>
      </c>
      <c r="C40" s="30">
        <f>F38</f>
        <v/>
      </c>
      <c r="D40" s="30">
        <f>'Retirement Projector'!B3*12</f>
        <v/>
      </c>
      <c r="E40" s="30">
        <f>(C39+D39)*'Retirement Projector'!B4</f>
        <v/>
      </c>
      <c r="F40" s="30">
        <f>C39+D39+E39</f>
        <v/>
      </c>
    </row>
    <row r="41" ht="15" customHeight="1" s="20">
      <c r="A41" s="30" t="n">
        <v>32</v>
      </c>
      <c r="B41" s="30">
        <f>'Investment Dashboard'!B4+A40</f>
        <v/>
      </c>
      <c r="C41" s="30">
        <f>F39</f>
        <v/>
      </c>
      <c r="D41" s="30">
        <f>'Retirement Projector'!B3*12</f>
        <v/>
      </c>
      <c r="E41" s="30">
        <f>(C40+D40)*'Retirement Projector'!B4</f>
        <v/>
      </c>
      <c r="F41" s="30">
        <f>C40+D40+E40</f>
        <v/>
      </c>
    </row>
    <row r="42" ht="15" customHeight="1" s="20">
      <c r="A42" s="30" t="n">
        <v>33</v>
      </c>
      <c r="B42" s="30">
        <f>'Investment Dashboard'!B4+A41</f>
        <v/>
      </c>
      <c r="C42" s="30">
        <f>F40</f>
        <v/>
      </c>
      <c r="D42" s="30">
        <f>'Retirement Projector'!B3*12</f>
        <v/>
      </c>
      <c r="E42" s="30">
        <f>(C41+D41)*'Retirement Projector'!B4</f>
        <v/>
      </c>
      <c r="F42" s="30">
        <f>C41+D41+E41</f>
        <v/>
      </c>
    </row>
    <row r="43" ht="15" customHeight="1" s="20">
      <c r="A43" s="30" t="n">
        <v>34</v>
      </c>
      <c r="B43" s="30">
        <f>'Investment Dashboard'!B4+A42</f>
        <v/>
      </c>
      <c r="C43" s="30">
        <f>F41</f>
        <v/>
      </c>
      <c r="D43" s="30">
        <f>'Retirement Projector'!B3*12</f>
        <v/>
      </c>
      <c r="E43" s="30">
        <f>(C42+D42)*'Retirement Projector'!B4</f>
        <v/>
      </c>
      <c r="F43" s="30">
        <f>C42+D42+E42</f>
        <v/>
      </c>
    </row>
    <row r="44" ht="15" customHeight="1" s="20">
      <c r="A44" s="30" t="n">
        <v>35</v>
      </c>
      <c r="B44" s="30">
        <f>'Investment Dashboard'!B4+A43</f>
        <v/>
      </c>
      <c r="C44" s="30">
        <f>F42</f>
        <v/>
      </c>
      <c r="D44" s="30">
        <f>'Retirement Projector'!B3*12</f>
        <v/>
      </c>
      <c r="E44" s="30">
        <f>(C43+D43)*'Retirement Projector'!B4</f>
        <v/>
      </c>
      <c r="F44" s="30">
        <f>C43+D43+E43</f>
        <v/>
      </c>
    </row>
    <row r="45" ht="15" customHeight="1" s="20">
      <c r="A45" s="30" t="n">
        <v>36</v>
      </c>
      <c r="B45" s="30">
        <f>'Investment Dashboard'!B4+A44</f>
        <v/>
      </c>
      <c r="C45" s="30">
        <f>F43</f>
        <v/>
      </c>
      <c r="D45" s="30">
        <f>'Retirement Projector'!B3*12</f>
        <v/>
      </c>
      <c r="E45" s="30">
        <f>(C44+D44)*'Retirement Projector'!B4</f>
        <v/>
      </c>
      <c r="F45" s="30">
        <f>C44+D44+E44</f>
        <v/>
      </c>
    </row>
    <row r="46" ht="15" customHeight="1" s="20">
      <c r="A46" s="30" t="n">
        <v>37</v>
      </c>
      <c r="B46" s="30">
        <f>'Investment Dashboard'!B4+A45</f>
        <v/>
      </c>
      <c r="C46" s="30">
        <f>F44</f>
        <v/>
      </c>
      <c r="D46" s="30">
        <f>'Retirement Projector'!B3*12</f>
        <v/>
      </c>
      <c r="E46" s="30">
        <f>(C45+D45)*'Retirement Projector'!B4</f>
        <v/>
      </c>
      <c r="F46" s="30">
        <f>C45+D45+E45</f>
        <v/>
      </c>
    </row>
    <row r="47" ht="15" customHeight="1" s="20">
      <c r="A47" s="30" t="n">
        <v>38</v>
      </c>
      <c r="B47" s="30">
        <f>'Investment Dashboard'!B4+A46</f>
        <v/>
      </c>
      <c r="C47" s="30">
        <f>F45</f>
        <v/>
      </c>
      <c r="D47" s="30">
        <f>'Retirement Projector'!B3*12</f>
        <v/>
      </c>
      <c r="E47" s="30">
        <f>(C46+D46)*'Retirement Projector'!B4</f>
        <v/>
      </c>
      <c r="F47" s="30">
        <f>C46+D46+E46</f>
        <v/>
      </c>
    </row>
    <row r="48">
      <c r="A48" s="30" t="n">
        <v>39</v>
      </c>
      <c r="B48" s="30">
        <f>'Investment Dashboard'!B4+A47</f>
        <v/>
      </c>
      <c r="C48" s="30">
        <f>F46</f>
        <v/>
      </c>
      <c r="D48" s="30">
        <f>'Retirement Projector'!B3*12</f>
        <v/>
      </c>
      <c r="E48" s="30">
        <f>(C47+D47)*'Retirement Projector'!B4</f>
        <v/>
      </c>
      <c r="F48" s="30">
        <f>C47+D47+E47</f>
        <v/>
      </c>
    </row>
    <row r="49" ht="15" customHeight="1" s="20"/>
    <row r="50" ht="15" customHeight="1" s="20">
      <c r="A50" s="31" t="inlineStr">
        <is>
          <t>AT RETIREMENT</t>
        </is>
      </c>
    </row>
    <row r="51" ht="15" customHeight="1" s="20">
      <c r="A51" s="19" t="inlineStr">
        <is>
          <t>Total Portfolio Value</t>
        </is>
      </c>
      <c r="B51" s="32">
        <f>F47</f>
        <v/>
      </c>
    </row>
    <row r="52" ht="15" customHeight="1" s="20">
      <c r="A52" s="19" t="inlineStr">
        <is>
          <t>Safe Withdrawal Rate (4%)</t>
        </is>
      </c>
      <c r="B52" s="33">
        <f>B50*0.04</f>
        <v/>
      </c>
    </row>
    <row r="53" ht="15" customHeight="1" s="20">
      <c r="A53" s="19" t="inlineStr">
        <is>
          <t>Annual VA Income at Retirement (COLA +3%)</t>
        </is>
      </c>
      <c r="B53" s="33">
        <f>'Investment Dashboard'!B9*12*(1.03^'Retirement Projector'!B5)</f>
        <v/>
      </c>
    </row>
    <row r="54" ht="15" customHeight="1" s="20">
      <c r="A54" s="19" t="inlineStr">
        <is>
          <t>Total Annual Retirement Income</t>
        </is>
      </c>
      <c r="B54" s="32">
        <f>B51+B52</f>
        <v/>
      </c>
    </row>
    <row r="55">
      <c r="A55" s="19" t="inlineStr">
        <is>
          <t>Monthly Retirement Income</t>
        </is>
      </c>
      <c r="B55" s="32">
        <f>B53/12</f>
        <v/>
      </c>
    </row>
    <row r="56" ht="15" customHeight="1" s="20"/>
    <row r="57" ht="15" customHeight="1" s="20">
      <c r="A57" s="34" t="inlineStr">
        <is>
          <t>CONTRIBUTION SENSITIVITY ANALYSIS</t>
        </is>
      </c>
    </row>
    <row r="58" ht="15" customHeight="1" s="20">
      <c r="A58" s="35" t="inlineStr">
        <is>
          <t>Scenario</t>
        </is>
      </c>
      <c r="B58" s="35" t="inlineStr">
        <is>
          <t>Base Case</t>
        </is>
      </c>
      <c r="C58" s="35" t="inlineStr">
        <is>
          <t>+$100/month</t>
        </is>
      </c>
      <c r="D58" s="35" t="inlineStr">
        <is>
          <t>+$200/month</t>
        </is>
      </c>
    </row>
    <row r="59">
      <c r="A59" s="19" t="inlineStr">
        <is>
          <t>Portfolio at Retirement</t>
        </is>
      </c>
      <c r="B59" s="33">
        <f>B50</f>
        <v/>
      </c>
      <c r="C59" s="33">
        <f>'Retirement Projector'!B2+('Retirement Projector'!B3+100)*12*(((1+'Retirement Projector'!B4)^'Retirement Projector'!B5-1)/'Retirement Projector'!B4)</f>
        <v/>
      </c>
      <c r="D59" s="33">
        <f>'Retirement Projector'!B2+('Retirement Projector'!B3+200)*12*(((1+'Retirement Projector'!B4)^'Retirement Projector'!B5-1)/'Retirement Projector'!B4)</f>
        <v/>
      </c>
    </row>
  </sheetData>
  <mergeCells count="1">
    <mergeCell ref="A56:F56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E11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25" customWidth="1" style="19" min="1" max="1"/>
    <col width="18" customWidth="1" style="19" min="2" max="5"/>
  </cols>
  <sheetData>
    <row r="1" ht="15" customHeight="1" s="20">
      <c r="A1" s="36" t="inlineStr">
        <is>
          <t>FEE IMPACT CALCULATOR</t>
        </is>
      </c>
    </row>
    <row r="2" ht="15" customHeight="1" s="20">
      <c r="A2" s="38" t="inlineStr">
        <is>
          <t>Enter dollar amount</t>
        </is>
      </c>
      <c r="B2" s="22" t="inlineStr"/>
      <c r="C2" s="22" t="inlineStr"/>
      <c r="D2" s="22" t="inlineStr"/>
      <c r="E2" s="22" t="inlineStr"/>
    </row>
    <row r="3" ht="15" customHeight="1" s="20">
      <c r="A3" s="39" t="inlineStr">
        <is>
          <t>Starting Portfolio Value</t>
        </is>
      </c>
      <c r="B3" s="24" t="n"/>
    </row>
    <row r="4" ht="15" customHeight="1" s="20">
      <c r="A4" s="19" t="inlineStr">
        <is>
          <t>Annual Contribution</t>
        </is>
      </c>
      <c r="B4" s="24" t="n"/>
    </row>
    <row r="5" ht="15" customHeight="1" s="20">
      <c r="A5" s="19" t="inlineStr">
        <is>
          <t>Years</t>
        </is>
      </c>
      <c r="B5" s="24" t="n"/>
    </row>
    <row r="6">
      <c r="A6" s="19" t="inlineStr">
        <is>
          <t>Base Return Rate %</t>
        </is>
      </c>
      <c r="B6" s="28" t="n">
        <v>0.07000000000000001</v>
      </c>
    </row>
    <row r="7" ht="15" customHeight="1" s="20"/>
    <row r="8" ht="15" customHeight="1" s="20">
      <c r="A8" s="29" t="inlineStr">
        <is>
          <t>Fee Level</t>
        </is>
      </c>
      <c r="B8" s="29" t="inlineStr">
        <is>
          <t>0.03% (Index Fund)</t>
        </is>
      </c>
      <c r="C8" s="29" t="inlineStr">
        <is>
          <t>0.50% (Average Fund)</t>
        </is>
      </c>
      <c r="D8" s="29" t="inlineStr">
        <is>
          <t>1.00% (Managed)</t>
        </is>
      </c>
      <c r="E8" s="29" t="inlineStr">
        <is>
          <t>1.50% (High-Fee)</t>
        </is>
      </c>
    </row>
    <row r="9" ht="15" customHeight="1" s="20">
      <c r="A9" s="19" t="inlineStr">
        <is>
          <t>Ending Value</t>
        </is>
      </c>
      <c r="B9" s="33">
        <f>B2*(1+(B5-0.0003))^B4+B3*(((1+(B5-0.0003))^B4-1)/(B5-0.0003))</f>
        <v/>
      </c>
      <c r="C9" s="33">
        <f>B2*(1+(B5-0.005))^B4+B3*(((1+(B5-0.005))^B4-1)/(B5-0.005))</f>
        <v/>
      </c>
      <c r="D9" s="33">
        <f>B2*(1+(B5-0.01))^B4+B3*(((1+(B5-0.01))^B4-1)/(B5-0.01))</f>
        <v/>
      </c>
      <c r="E9" s="33">
        <f>B2*(1+(B5-0.015))^B4+B3*(((1+(B5-0.015))^B4-1)/(B5-0.015))</f>
        <v/>
      </c>
    </row>
    <row r="10" ht="15" customHeight="1" s="20">
      <c r="A10" s="19" t="inlineStr">
        <is>
          <t>Total Fees Paid</t>
        </is>
      </c>
      <c r="B10" s="33">
        <f>0</f>
        <v/>
      </c>
      <c r="C10" s="33">
        <f>C8-B8</f>
        <v/>
      </c>
      <c r="D10" s="33">
        <f>D8-B8</f>
        <v/>
      </c>
      <c r="E10" s="33">
        <f>E8-B8</f>
        <v/>
      </c>
    </row>
    <row r="11">
      <c r="A11" s="19" t="inlineStr">
        <is>
          <t>Cost vs Index (0.03%)</t>
        </is>
      </c>
      <c r="B11" s="33">
        <f>0</f>
        <v/>
      </c>
      <c r="C11" s="37">
        <f>C8-B8</f>
        <v/>
      </c>
      <c r="D11" s="37">
        <f>D8-B8</f>
        <v/>
      </c>
      <c r="E11" s="37">
        <f>E8-B8</f>
        <v/>
      </c>
    </row>
  </sheetData>
  <mergeCells count="1">
    <mergeCell ref="A1:E1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2026-04-13T07:01:20Z</dcterms:created>
  <dcterms:modified xmlns:dcterms="http://purl.org/dc/terms/" xmlns:xsi="http://www.w3.org/2001/XMLSchema-instance" xsi:type="dcterms:W3CDTF">2026-04-14T04:21:02Z</dcterms:modified>
  <cp:revision>0</cp:revision>
</cp:coreProperties>
</file>