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Rating Calculator" sheetId="1" state="visible" r:id="rId1"/>
    <sheet xmlns:r="http://schemas.openxmlformats.org/officeDocument/2006/relationships" name="VA Combined Ratings Table" sheetId="2" state="visible" r:id="rId2"/>
    <sheet xmlns:r="http://schemas.openxmlformats.org/officeDocument/2006/relationships" name="Monthly Compensation Rates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2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0000FF"/>
      <sz val="10"/>
    </font>
    <font>
      <name val="Arial"/>
      <charset val="1"/>
      <family val="0"/>
      <b val="1"/>
      <sz val="11"/>
    </font>
    <font>
      <name val="Arial"/>
      <charset val="1"/>
      <family val="0"/>
      <i val="1"/>
      <sz val="9"/>
    </font>
    <font>
      <i val="1"/>
      <color rgb="000066CC"/>
      <sz val="10"/>
    </font>
    <font>
      <i val="1"/>
      <color rgb="000066CC"/>
      <sz val="9"/>
    </font>
  </fonts>
  <fills count="6">
    <fill>
      <patternFill/>
    </fill>
    <fill>
      <patternFill patternType="gray125"/>
    </fill>
    <fill>
      <patternFill patternType="solid">
        <fgColor rgb="FF0F3460"/>
        <bgColor rgb="FF1A1A2E"/>
      </patternFill>
    </fill>
    <fill>
      <patternFill patternType="solid">
        <fgColor rgb="FF1A1A2E"/>
        <bgColor rgb="FF0F346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6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center" vertical="bottom"/>
    </xf>
    <xf numFmtId="0" fontId="6" fillId="0" borderId="0" applyAlignment="1" pivotButton="0" quotePrefix="0" xfId="0">
      <alignment horizontal="general" vertical="bottom"/>
    </xf>
    <xf numFmtId="1" fontId="6" fillId="0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center" vertical="bottom" wrapText="1"/>
    </xf>
    <xf numFmtId="1" fontId="0" fillId="0" borderId="0" applyAlignment="1" pivotButton="0" quotePrefix="0" xfId="0">
      <alignment horizontal="general" vertical="bottom"/>
    </xf>
    <xf numFmtId="2" fontId="0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2" fontId="7" fillId="0" borderId="0" applyAlignment="1" pivotButton="0" quotePrefix="0" xfId="0">
      <alignment horizontal="general" vertical="bottom"/>
    </xf>
    <xf numFmtId="1" fontId="7" fillId="0" borderId="0" applyAlignment="1" pivotButton="0" quotePrefix="0" xfId="0">
      <alignment horizontal="general" vertical="bottom"/>
    </xf>
    <xf numFmtId="164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" fontId="0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9" fillId="4" borderId="0" applyAlignment="1" pivotButton="0" quotePrefix="0" xfId="0">
      <alignment vertical="top" wrapText="1"/>
    </xf>
    <xf numFmtId="0" fontId="5" fillId="3" borderId="0" applyAlignment="1" pivotButton="0" quotePrefix="0" xfId="0">
      <alignment horizontal="center" vertical="bottom"/>
    </xf>
    <xf numFmtId="0" fontId="6" fillId="0" borderId="0" applyAlignment="1" pivotButton="0" quotePrefix="0" xfId="0">
      <alignment horizontal="general" vertical="bottom"/>
    </xf>
    <xf numFmtId="1" fontId="6" fillId="0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center" vertical="bottom" wrapText="1"/>
    </xf>
    <xf numFmtId="1" fontId="0" fillId="0" borderId="0" applyAlignment="1" pivotButton="0" quotePrefix="0" xfId="0">
      <alignment horizontal="general" vertical="bottom"/>
    </xf>
    <xf numFmtId="2" fontId="0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2" fontId="7" fillId="0" borderId="0" applyAlignment="1" pivotButton="0" quotePrefix="0" xfId="0">
      <alignment horizontal="general" vertical="bottom"/>
    </xf>
    <xf numFmtId="1" fontId="7" fillId="0" borderId="0" applyAlignment="1" pivotButton="0" quotePrefix="0" xfId="0">
      <alignment horizontal="general" vertical="bottom"/>
    </xf>
    <xf numFmtId="164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" fontId="0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general" vertical="bottom"/>
    </xf>
    <xf numFmtId="0" fontId="10" fillId="4" borderId="0" applyAlignment="1" pivotButton="0" quotePrefix="0" xfId="0">
      <alignment vertical="top" wrapText="1"/>
    </xf>
    <xf numFmtId="0" fontId="5" fillId="5" borderId="0" applyAlignment="1" pivotButton="0" quotePrefix="0" xfId="0">
      <alignment horizontal="center" vertical="bottom"/>
    </xf>
    <xf numFmtId="1" fontId="0" fillId="5" borderId="0" applyAlignment="1" pivotButton="0" quotePrefix="0" xfId="0">
      <alignment horizontal="center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4">
    <dxf>
      <fill>
        <patternFill patternType="solid">
          <fgColor rgb="FF1A1A2E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RatesTable" displayName="RatesTable" ref="A3:B13" headerRowCount="1" totalsRowCount="0" totalsRowShown="0">
  <autoFilter ref="A3:B13"/>
  <tableColumns count="2">
    <tableColumn id="1" name="Rating %"/>
    <tableColumn id="2" name="Single Veteran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5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20" customWidth="1" style="16" min="1" max="1"/>
    <col width="16" customWidth="1" style="16" min="2" max="2"/>
    <col width="12" customWidth="1" style="16" min="3" max="3"/>
    <col width="16" customWidth="1" style="16" min="4" max="4"/>
    <col width="14" customWidth="1" style="16" min="5" max="7"/>
  </cols>
  <sheetData>
    <row r="1" ht="15" customHeight="1" s="17">
      <c r="A1" s="18" t="inlineStr">
        <is>
          <t>SECTION 1: ENTER CONDITIONS</t>
        </is>
      </c>
    </row>
    <row r="2" ht="15" customHeight="1" s="17">
      <c r="A2" s="33" t="inlineStr">
        <is>
          <t>Enter your VA-rated condition name</t>
        </is>
      </c>
      <c r="B2" s="19" t="inlineStr"/>
      <c r="C2" s="19" t="inlineStr"/>
      <c r="D2" s="19" t="inlineStr"/>
      <c r="E2" s="19" t="inlineStr"/>
      <c r="F2" s="19" t="inlineStr"/>
      <c r="G2" s="19" t="inlineStr"/>
    </row>
    <row r="3" ht="15" customHeight="1" s="17">
      <c r="A3" s="34" t="inlineStr">
        <is>
          <t>Condition Name</t>
        </is>
      </c>
      <c r="B3" s="34" t="inlineStr">
        <is>
          <t>Body Part</t>
        </is>
      </c>
      <c r="C3" s="34" t="inlineStr">
        <is>
          <t>Rating %</t>
        </is>
      </c>
      <c r="D3" s="34" t="inlineStr">
        <is>
          <t>Primary/Secondary</t>
        </is>
      </c>
      <c r="E3" s="34" t="inlineStr">
        <is>
          <t>Bilateral Pair ID</t>
        </is>
      </c>
    </row>
    <row r="4" ht="15" customHeight="1" s="17">
      <c r="A4" s="21" t="n"/>
      <c r="B4" s="21" t="n"/>
      <c r="C4" s="22" t="n"/>
      <c r="D4" s="21" t="n"/>
      <c r="E4" s="21" t="n"/>
    </row>
    <row r="5" ht="15" customHeight="1" s="17">
      <c r="A5" s="21" t="n"/>
      <c r="B5" s="21" t="n"/>
      <c r="C5" s="22" t="n"/>
      <c r="D5" s="21" t="n"/>
      <c r="E5" s="21" t="n"/>
    </row>
    <row r="6" ht="15" customHeight="1" s="17">
      <c r="A6" s="21" t="n"/>
      <c r="B6" s="21" t="n"/>
      <c r="C6" s="22" t="n"/>
      <c r="D6" s="21" t="n"/>
      <c r="E6" s="21" t="n"/>
    </row>
    <row r="7" ht="15" customHeight="1" s="17">
      <c r="A7" s="21" t="n"/>
      <c r="B7" s="21" t="n"/>
      <c r="C7" s="22" t="n"/>
      <c r="D7" s="21" t="n"/>
      <c r="E7" s="21" t="n"/>
    </row>
    <row r="8" ht="15" customHeight="1" s="17">
      <c r="A8" s="21" t="n"/>
      <c r="B8" s="21" t="n"/>
      <c r="C8" s="22" t="n"/>
      <c r="D8" s="21" t="n"/>
      <c r="E8" s="21" t="n"/>
    </row>
    <row r="9" ht="15" customHeight="1" s="17">
      <c r="A9" s="21" t="n"/>
      <c r="B9" s="21" t="n"/>
      <c r="C9" s="22" t="n"/>
      <c r="D9" s="21" t="n"/>
      <c r="E9" s="21" t="n"/>
    </row>
    <row r="10" ht="15" customHeight="1" s="17">
      <c r="A10" s="21" t="n"/>
      <c r="B10" s="21" t="n"/>
      <c r="C10" s="22" t="n"/>
      <c r="D10" s="21" t="n"/>
      <c r="E10" s="21" t="n"/>
    </row>
    <row r="11" ht="15" customHeight="1" s="17">
      <c r="A11" s="21" t="n"/>
      <c r="B11" s="21" t="n"/>
      <c r="C11" s="22" t="n"/>
      <c r="D11" s="21" t="n"/>
      <c r="E11" s="21" t="n"/>
    </row>
    <row r="12" ht="15" customHeight="1" s="17">
      <c r="A12" s="21" t="n"/>
      <c r="B12" s="21" t="n"/>
      <c r="C12" s="22" t="n"/>
      <c r="D12" s="21" t="n"/>
      <c r="E12" s="21" t="n"/>
    </row>
    <row r="13" ht="15" customHeight="1" s="17">
      <c r="A13" s="21" t="n"/>
      <c r="B13" s="21" t="n"/>
      <c r="C13" s="22" t="n"/>
      <c r="D13" s="21" t="n"/>
      <c r="E13" s="21" t="n"/>
    </row>
    <row r="14" ht="15" customHeight="1" s="17">
      <c r="A14" s="21" t="n"/>
      <c r="B14" s="21" t="n"/>
      <c r="C14" s="22" t="n"/>
      <c r="D14" s="21" t="n"/>
      <c r="E14" s="21" t="n"/>
    </row>
    <row r="15" ht="15" customHeight="1" s="17">
      <c r="A15" s="21" t="n"/>
      <c r="B15" s="21" t="n"/>
      <c r="C15" s="22" t="n"/>
      <c r="D15" s="21" t="n"/>
      <c r="E15" s="21" t="n"/>
    </row>
    <row r="16" ht="15" customHeight="1" s="17">
      <c r="A16" s="21" t="n"/>
      <c r="B16" s="21" t="n"/>
      <c r="C16" s="22" t="n"/>
      <c r="D16" s="21" t="n"/>
      <c r="E16" s="21" t="n"/>
    </row>
    <row r="17" ht="15" customHeight="1" s="17">
      <c r="A17" s="21" t="n"/>
      <c r="B17" s="21" t="n"/>
      <c r="C17" s="22" t="n"/>
      <c r="D17" s="21" t="n"/>
      <c r="E17" s="21" t="n"/>
    </row>
    <row r="18">
      <c r="A18" s="21" t="n"/>
      <c r="B18" s="21" t="n"/>
      <c r="C18" s="22" t="n"/>
      <c r="D18" s="21" t="n"/>
      <c r="E18" s="21" t="n"/>
    </row>
    <row r="19" ht="15" customHeight="1" s="17"/>
    <row r="20" ht="23.85" customHeight="1" s="17">
      <c r="A20" s="18" t="inlineStr">
        <is>
          <t>SECTION 2: VA COMBINED RATING CALCULATION</t>
        </is>
      </c>
    </row>
    <row r="21" ht="15" customHeight="1" s="17">
      <c r="A21" s="23" t="inlineStr">
        <is>
          <t>Step</t>
        </is>
      </c>
      <c r="B21" s="23" t="inlineStr">
        <is>
          <t>Condition</t>
        </is>
      </c>
      <c r="C21" s="23" t="inlineStr">
        <is>
          <t>Prior Combined %</t>
        </is>
      </c>
      <c r="D21" s="23" t="inlineStr">
        <is>
          <t>New Rating %</t>
        </is>
      </c>
      <c r="E21" s="23" t="inlineStr">
        <is>
          <t>Remaining Capacity</t>
        </is>
      </c>
      <c r="F21" s="23" t="inlineStr">
        <is>
          <t>Amount Added</t>
        </is>
      </c>
      <c r="G21" s="23" t="inlineStr">
        <is>
          <t>New Combined %</t>
        </is>
      </c>
    </row>
    <row r="22" ht="15" customHeight="1" s="17">
      <c r="A22" s="16" t="n">
        <v>1</v>
      </c>
      <c r="C22" s="24" t="n"/>
      <c r="D22" s="24" t="n"/>
      <c r="E22" s="24">
        <f>IF(C21="","",100-C21)</f>
        <v/>
      </c>
      <c r="F22" s="25">
        <f>IF(OR(C21="",D21=""),"",E21*D21/100)</f>
        <v/>
      </c>
      <c r="G22" s="25">
        <f>IF(OR(C21="",D21=""),"",C21+F21)</f>
        <v/>
      </c>
    </row>
    <row r="23" ht="15" customHeight="1" s="17">
      <c r="A23" s="16" t="n">
        <v>2</v>
      </c>
      <c r="C23" s="24" t="n"/>
      <c r="D23" s="24" t="n"/>
      <c r="E23" s="24">
        <f>IF(C22="","",100-C22)</f>
        <v/>
      </c>
      <c r="F23" s="25">
        <f>IF(OR(C22="",D22=""),"",E22*D22/100)</f>
        <v/>
      </c>
      <c r="G23" s="25">
        <f>IF(OR(C22="",D22=""),"",C22+F22)</f>
        <v/>
      </c>
    </row>
    <row r="24" ht="15" customHeight="1" s="17">
      <c r="A24" s="16" t="n">
        <v>3</v>
      </c>
      <c r="C24" s="24" t="n"/>
      <c r="D24" s="24" t="n"/>
      <c r="E24" s="24">
        <f>IF(C23="","",100-C23)</f>
        <v/>
      </c>
      <c r="F24" s="25">
        <f>IF(OR(C23="",D23=""),"",E23*D23/100)</f>
        <v/>
      </c>
      <c r="G24" s="25">
        <f>IF(OR(C23="",D23=""),"",C23+F23)</f>
        <v/>
      </c>
    </row>
    <row r="25" ht="15" customHeight="1" s="17">
      <c r="A25" s="16" t="n">
        <v>4</v>
      </c>
      <c r="C25" s="24" t="n"/>
      <c r="D25" s="24" t="n"/>
      <c r="E25" s="24">
        <f>IF(C24="","",100-C24)</f>
        <v/>
      </c>
      <c r="F25" s="25">
        <f>IF(OR(C24="",D24=""),"",E24*D24/100)</f>
        <v/>
      </c>
      <c r="G25" s="25">
        <f>IF(OR(C24="",D24=""),"",C24+F24)</f>
        <v/>
      </c>
    </row>
    <row r="26" ht="15" customHeight="1" s="17">
      <c r="A26" s="16" t="n">
        <v>5</v>
      </c>
      <c r="C26" s="24" t="n"/>
      <c r="D26" s="24" t="n"/>
      <c r="E26" s="24">
        <f>IF(C25="","",100-C25)</f>
        <v/>
      </c>
      <c r="F26" s="25">
        <f>IF(OR(C25="",D25=""),"",E25*D25/100)</f>
        <v/>
      </c>
      <c r="G26" s="25">
        <f>IF(OR(C25="",D25=""),"",C25+F25)</f>
        <v/>
      </c>
    </row>
    <row r="27" ht="15" customHeight="1" s="17">
      <c r="A27" s="16" t="n">
        <v>6</v>
      </c>
      <c r="C27" s="24" t="n"/>
      <c r="D27" s="24" t="n"/>
      <c r="E27" s="24">
        <f>IF(C26="","",100-C26)</f>
        <v/>
      </c>
      <c r="F27" s="25">
        <f>IF(OR(C26="",D26=""),"",E26*D26/100)</f>
        <v/>
      </c>
      <c r="G27" s="25">
        <f>IF(OR(C26="",D26=""),"",C26+F26)</f>
        <v/>
      </c>
    </row>
    <row r="28" ht="15" customHeight="1" s="17">
      <c r="A28" s="16" t="n">
        <v>7</v>
      </c>
      <c r="C28" s="24" t="n"/>
      <c r="D28" s="24" t="n"/>
      <c r="E28" s="24">
        <f>IF(C27="","",100-C27)</f>
        <v/>
      </c>
      <c r="F28" s="25">
        <f>IF(OR(C27="",D27=""),"",E27*D27/100)</f>
        <v/>
      </c>
      <c r="G28" s="25">
        <f>IF(OR(C27="",D27=""),"",C27+F27)</f>
        <v/>
      </c>
    </row>
    <row r="29" ht="15" customHeight="1" s="17">
      <c r="A29" s="16" t="n">
        <v>8</v>
      </c>
      <c r="C29" s="24" t="n"/>
      <c r="D29" s="24" t="n"/>
      <c r="E29" s="24">
        <f>IF(C28="","",100-C28)</f>
        <v/>
      </c>
      <c r="F29" s="25">
        <f>IF(OR(C28="",D28=""),"",E28*D28/100)</f>
        <v/>
      </c>
      <c r="G29" s="25">
        <f>IF(OR(C28="",D28=""),"",C28+F28)</f>
        <v/>
      </c>
    </row>
    <row r="30" ht="15" customHeight="1" s="17">
      <c r="A30" s="16" t="n">
        <v>9</v>
      </c>
      <c r="C30" s="24" t="n"/>
      <c r="D30" s="24" t="n"/>
      <c r="E30" s="24">
        <f>IF(C29="","",100-C29)</f>
        <v/>
      </c>
      <c r="F30" s="25">
        <f>IF(OR(C29="",D29=""),"",E29*D29/100)</f>
        <v/>
      </c>
      <c r="G30" s="25">
        <f>IF(OR(C29="",D29=""),"",C29+F29)</f>
        <v/>
      </c>
    </row>
    <row r="31" ht="15" customHeight="1" s="17">
      <c r="A31" s="16" t="n">
        <v>10</v>
      </c>
      <c r="C31" s="24" t="n"/>
      <c r="D31" s="24" t="n"/>
      <c r="E31" s="24">
        <f>IF(C30="","",100-C30)</f>
        <v/>
      </c>
      <c r="F31" s="25">
        <f>IF(OR(C30="",D30=""),"",E30*D30/100)</f>
        <v/>
      </c>
      <c r="G31" s="25">
        <f>IF(OR(C30="",D30=""),"",C30+F30)</f>
        <v/>
      </c>
    </row>
    <row r="32" ht="15" customHeight="1" s="17">
      <c r="A32" s="16" t="n">
        <v>11</v>
      </c>
      <c r="C32" s="24" t="n"/>
      <c r="D32" s="24" t="n"/>
      <c r="E32" s="24">
        <f>IF(C31="","",100-C31)</f>
        <v/>
      </c>
      <c r="F32" s="25">
        <f>IF(OR(C31="",D31=""),"",E31*D31/100)</f>
        <v/>
      </c>
      <c r="G32" s="25">
        <f>IF(OR(C31="",D31=""),"",C31+F31)</f>
        <v/>
      </c>
    </row>
    <row r="33" ht="15" customHeight="1" s="17">
      <c r="A33" s="16" t="n">
        <v>12</v>
      </c>
      <c r="C33" s="24" t="n"/>
      <c r="D33" s="24" t="n"/>
      <c r="E33" s="24">
        <f>IF(C32="","",100-C32)</f>
        <v/>
      </c>
      <c r="F33" s="25">
        <f>IF(OR(C32="",D32=""),"",E32*D32/100)</f>
        <v/>
      </c>
      <c r="G33" s="25">
        <f>IF(OR(C32="",D32=""),"",C32+F32)</f>
        <v/>
      </c>
    </row>
    <row r="34" ht="15" customHeight="1" s="17">
      <c r="A34" s="16" t="n">
        <v>13</v>
      </c>
      <c r="C34" s="24" t="n"/>
      <c r="D34" s="24" t="n"/>
      <c r="E34" s="24">
        <f>IF(C33="","",100-C33)</f>
        <v/>
      </c>
      <c r="F34" s="25">
        <f>IF(OR(C33="",D33=""),"",E33*D33/100)</f>
        <v/>
      </c>
      <c r="G34" s="25">
        <f>IF(OR(C33="",D33=""),"",C33+F33)</f>
        <v/>
      </c>
    </row>
    <row r="35" ht="15" customHeight="1" s="17">
      <c r="A35" s="16" t="n">
        <v>14</v>
      </c>
      <c r="C35" s="24" t="n"/>
      <c r="D35" s="24" t="n"/>
      <c r="E35" s="24">
        <f>IF(C34="","",100-C34)</f>
        <v/>
      </c>
      <c r="F35" s="25">
        <f>IF(OR(C34="",D34=""),"",E34*D34/100)</f>
        <v/>
      </c>
      <c r="G35" s="25">
        <f>IF(OR(C34="",D34=""),"",C34+F34)</f>
        <v/>
      </c>
    </row>
    <row r="36">
      <c r="A36" s="16" t="n">
        <v>15</v>
      </c>
      <c r="C36" s="24" t="n"/>
      <c r="D36" s="24" t="n"/>
      <c r="E36" s="24">
        <f>IF(C35="","",100-C35)</f>
        <v/>
      </c>
      <c r="F36" s="25">
        <f>IF(OR(C35="",D35=""),"",E35*D35/100)</f>
        <v/>
      </c>
      <c r="G36" s="25">
        <f>IF(OR(C35="",D35=""),"",C35+F35)</f>
        <v/>
      </c>
    </row>
    <row r="37" ht="15" customHeight="1" s="17"/>
    <row r="38" ht="15" customHeight="1" s="17">
      <c r="A38" s="18" t="inlineStr">
        <is>
          <t>SECTION 3: BILATERAL FACTOR</t>
        </is>
      </c>
    </row>
    <row r="39" ht="15" customHeight="1" s="17">
      <c r="A39" s="20" t="inlineStr">
        <is>
          <t>Bilateral Pair</t>
        </is>
      </c>
      <c r="B39" s="20" t="inlineStr">
        <is>
          <t>Combined Rating</t>
        </is>
      </c>
      <c r="C39" s="20" t="inlineStr">
        <is>
          <t>Bilateral Factor</t>
        </is>
      </c>
    </row>
    <row r="40" ht="15" customHeight="1" s="17">
      <c r="A40" s="16" t="inlineStr">
        <is>
          <t>Pair 1</t>
        </is>
      </c>
      <c r="B40" s="25" t="n"/>
      <c r="C40" s="25">
        <f>IF(B39="","",B39*0.1)</f>
        <v/>
      </c>
    </row>
    <row r="41" ht="15" customHeight="1" s="17">
      <c r="A41" s="16" t="inlineStr">
        <is>
          <t>Pair 2</t>
        </is>
      </c>
      <c r="B41" s="25" t="n"/>
      <c r="C41" s="25">
        <f>IF(B40="","",B40*0.1)</f>
        <v/>
      </c>
    </row>
    <row r="42" ht="15" customHeight="1" s="17">
      <c r="A42" s="16" t="inlineStr">
        <is>
          <t>Pair 3</t>
        </is>
      </c>
      <c r="B42" s="25" t="n"/>
      <c r="C42" s="25">
        <f>IF(B41="","",B41*0.1)</f>
        <v/>
      </c>
    </row>
    <row r="43" ht="15" customHeight="1" s="17">
      <c r="A43" s="16" t="inlineStr">
        <is>
          <t>Pair 4</t>
        </is>
      </c>
      <c r="B43" s="25" t="n"/>
      <c r="C43" s="25">
        <f>IF(B42="","",B42*0.1)</f>
        <v/>
      </c>
    </row>
    <row r="44">
      <c r="A44" s="16" t="inlineStr">
        <is>
          <t>Pair 5</t>
        </is>
      </c>
      <c r="B44" s="25" t="n"/>
      <c r="C44" s="25">
        <f>IF(B43="","",B43*0.1)</f>
        <v/>
      </c>
    </row>
    <row r="45" ht="15" customHeight="1" s="17"/>
    <row r="46" ht="15" customHeight="1" s="17">
      <c r="A46" s="18" t="inlineStr">
        <is>
          <t>SECTION 4: FINAL RESULTS</t>
        </is>
      </c>
    </row>
    <row r="47" ht="15" customHeight="1" s="17">
      <c r="A47" s="26" t="inlineStr">
        <is>
          <t>Combined Rating (before rounding)</t>
        </is>
      </c>
      <c r="B47" s="27">
        <f>IF(G35="","",G35)</f>
        <v/>
      </c>
    </row>
    <row r="48" ht="15" customHeight="1" s="17">
      <c r="A48" s="26" t="inlineStr">
        <is>
          <t>Bilateral Factor Addition</t>
        </is>
      </c>
      <c r="B48" s="27">
        <f>IF(SUM(C39:C43)=0,"",SUM(C39:C43))</f>
        <v/>
      </c>
    </row>
    <row r="49" ht="15" customHeight="1" s="17">
      <c r="A49" s="26" t="inlineStr">
        <is>
          <t>Adjusted Combined %</t>
        </is>
      </c>
      <c r="B49" s="27">
        <f>IF(OR(B46="",B47=""),"",B46+B47)</f>
        <v/>
      </c>
    </row>
    <row r="50">
      <c r="A50" s="26" t="inlineStr">
        <is>
          <t>Rounded Rating (nearest 10%)</t>
        </is>
      </c>
      <c r="B50" s="28">
        <f>IF(B48="","",ROUND(B48/10,0)*10)</f>
        <v/>
      </c>
    </row>
    <row r="51" ht="15" customHeight="1" s="17"/>
    <row r="52">
      <c r="A52" s="26" t="inlineStr">
        <is>
          <t>Estimated Monthly Compensation</t>
        </is>
      </c>
      <c r="B52" s="29">
        <f>IF(B49="","",VLOOKUP(B49,RatesTable,2,0))</f>
        <v/>
      </c>
    </row>
  </sheetData>
  <dataValidations count="2">
    <dataValidation sqref="C3:C17" showDropDown="0" showInputMessage="0" showErrorMessage="0" allowBlank="1" type="list" errorStyle="stop" operator="between">
      <formula1>"0,10,20,30,40,50,60,70,80,90,100"</formula1>
      <formula2>0</formula2>
    </dataValidation>
    <dataValidation sqref="D3:D17" showDropDown="0" showInputMessage="0" showErrorMessage="0" allowBlank="1" type="list" errorStyle="stop" operator="between">
      <formula1>"Primary,Secondary"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L1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12" customWidth="1" style="16" min="1" max="1"/>
    <col width="10" customWidth="1" style="16" min="2" max="12"/>
  </cols>
  <sheetData>
    <row r="1" ht="15" customHeight="1" s="17">
      <c r="A1" s="30" t="inlineStr">
        <is>
          <t>VA Combined Ratings Formula: 1 - (1-Row/100)*(1-Col/100)</t>
        </is>
      </c>
      <c r="B1" s="20" t="n">
        <v>0</v>
      </c>
      <c r="C1" s="20" t="n">
        <v>10</v>
      </c>
      <c r="D1" s="20" t="n">
        <v>20</v>
      </c>
      <c r="E1" s="20" t="n">
        <v>30</v>
      </c>
      <c r="F1" s="20" t="n">
        <v>40</v>
      </c>
      <c r="G1" s="20" t="n">
        <v>50</v>
      </c>
      <c r="H1" s="20" t="n">
        <v>60</v>
      </c>
      <c r="I1" s="20" t="n">
        <v>70</v>
      </c>
      <c r="J1" s="20" t="n">
        <v>80</v>
      </c>
      <c r="K1" s="20" t="n">
        <v>90</v>
      </c>
      <c r="L1" s="20" t="n">
        <v>100</v>
      </c>
    </row>
    <row r="2" ht="15" customHeight="1" s="17">
      <c r="A2" s="33" t="inlineStr">
        <is>
          <t>Auto-calculated — do not edit</t>
        </is>
      </c>
      <c r="B2" s="19" t="inlineStr">
        <is>
          <t>Enter details here</t>
        </is>
      </c>
      <c r="C2" s="19" t="inlineStr">
        <is>
          <t>Enter details here</t>
        </is>
      </c>
      <c r="D2" s="19" t="inlineStr">
        <is>
          <t>Enter details here</t>
        </is>
      </c>
      <c r="E2" s="19" t="inlineStr">
        <is>
          <t>Enter details here</t>
        </is>
      </c>
      <c r="F2" s="19" t="inlineStr">
        <is>
          <t>Enter details here</t>
        </is>
      </c>
      <c r="G2" s="19" t="inlineStr">
        <is>
          <t>Enter details here</t>
        </is>
      </c>
      <c r="H2" s="19" t="inlineStr">
        <is>
          <t>Enter details here</t>
        </is>
      </c>
      <c r="I2" s="19" t="inlineStr">
        <is>
          <t>Enter details here</t>
        </is>
      </c>
      <c r="J2" s="19" t="inlineStr">
        <is>
          <t>Enter details here</t>
        </is>
      </c>
      <c r="K2" s="19" t="inlineStr">
        <is>
          <t>Enter details here</t>
        </is>
      </c>
      <c r="L2" s="19" t="inlineStr">
        <is>
          <t>Enter details here</t>
        </is>
      </c>
    </row>
    <row r="3" ht="15" customHeight="1" s="17">
      <c r="A3" s="34" t="n">
        <v>0</v>
      </c>
      <c r="B3" s="35" t="n">
        <v>0</v>
      </c>
      <c r="C3" s="35" t="n">
        <v>0</v>
      </c>
      <c r="D3" s="35" t="n">
        <v>0</v>
      </c>
      <c r="E3" s="35" t="n">
        <v>0</v>
      </c>
      <c r="F3" s="35" t="n">
        <v>0</v>
      </c>
      <c r="G3" s="35" t="n">
        <v>0</v>
      </c>
      <c r="H3" s="35" t="n">
        <v>0</v>
      </c>
      <c r="I3" s="35" t="n">
        <v>0</v>
      </c>
      <c r="J3" s="35" t="n">
        <v>0</v>
      </c>
      <c r="K3" s="35" t="n">
        <v>0</v>
      </c>
      <c r="L3" s="35" t="n">
        <v>0</v>
      </c>
    </row>
    <row r="4" ht="15" customHeight="1" s="17">
      <c r="A4" s="20" t="n">
        <v>10</v>
      </c>
      <c r="B4" s="31" t="n">
        <v>0</v>
      </c>
      <c r="C4" s="31">
        <f>ROUND((1-(1-10/100)*(1-10/100))*100,0)</f>
        <v/>
      </c>
      <c r="D4" s="31">
        <f>ROUND((1-(1-10/100)*(1-20/100))*100,0)</f>
        <v/>
      </c>
      <c r="E4" s="31">
        <f>ROUND((1-(1-10/100)*(1-30/100))*100,0)</f>
        <v/>
      </c>
      <c r="F4" s="31">
        <f>ROUND((1-(1-10/100)*(1-40/100))*100,0)</f>
        <v/>
      </c>
      <c r="G4" s="31">
        <f>ROUND((1-(1-10/100)*(1-50/100))*100,0)</f>
        <v/>
      </c>
      <c r="H4" s="31">
        <f>ROUND((1-(1-10/100)*(1-60/100))*100,0)</f>
        <v/>
      </c>
      <c r="I4" s="31">
        <f>ROUND((1-(1-10/100)*(1-70/100))*100,0)</f>
        <v/>
      </c>
      <c r="J4" s="31">
        <f>ROUND((1-(1-10/100)*(1-80/100))*100,0)</f>
        <v/>
      </c>
      <c r="K4" s="31">
        <f>ROUND((1-(1-10/100)*(1-90/100))*100,0)</f>
        <v/>
      </c>
      <c r="L4" s="31">
        <f>ROUND((1-(1-10/100)*(1-100/100))*100,0)</f>
        <v/>
      </c>
    </row>
    <row r="5" ht="15" customHeight="1" s="17">
      <c r="A5" s="20" t="n">
        <v>20</v>
      </c>
      <c r="B5" s="31" t="n">
        <v>0</v>
      </c>
      <c r="C5" s="31">
        <f>ROUND((1-(1-20/100)*(1-10/100))*100,0)</f>
        <v/>
      </c>
      <c r="D5" s="31">
        <f>ROUND((1-(1-20/100)*(1-20/100))*100,0)</f>
        <v/>
      </c>
      <c r="E5" s="31">
        <f>ROUND((1-(1-20/100)*(1-30/100))*100,0)</f>
        <v/>
      </c>
      <c r="F5" s="31">
        <f>ROUND((1-(1-20/100)*(1-40/100))*100,0)</f>
        <v/>
      </c>
      <c r="G5" s="31">
        <f>ROUND((1-(1-20/100)*(1-50/100))*100,0)</f>
        <v/>
      </c>
      <c r="H5" s="31">
        <f>ROUND((1-(1-20/100)*(1-60/100))*100,0)</f>
        <v/>
      </c>
      <c r="I5" s="31">
        <f>ROUND((1-(1-20/100)*(1-70/100))*100,0)</f>
        <v/>
      </c>
      <c r="J5" s="31">
        <f>ROUND((1-(1-20/100)*(1-80/100))*100,0)</f>
        <v/>
      </c>
      <c r="K5" s="31">
        <f>ROUND((1-(1-20/100)*(1-90/100))*100,0)</f>
        <v/>
      </c>
      <c r="L5" s="31">
        <f>ROUND((1-(1-20/100)*(1-100/100))*100,0)</f>
        <v/>
      </c>
    </row>
    <row r="6" ht="15" customHeight="1" s="17">
      <c r="A6" s="20" t="n">
        <v>30</v>
      </c>
      <c r="B6" s="31" t="n">
        <v>0</v>
      </c>
      <c r="C6" s="31">
        <f>ROUND((1-(1-30/100)*(1-10/100))*100,0)</f>
        <v/>
      </c>
      <c r="D6" s="31">
        <f>ROUND((1-(1-30/100)*(1-20/100))*100,0)</f>
        <v/>
      </c>
      <c r="E6" s="31">
        <f>ROUND((1-(1-30/100)*(1-30/100))*100,0)</f>
        <v/>
      </c>
      <c r="F6" s="31">
        <f>ROUND((1-(1-30/100)*(1-40/100))*100,0)</f>
        <v/>
      </c>
      <c r="G6" s="31">
        <f>ROUND((1-(1-30/100)*(1-50/100))*100,0)</f>
        <v/>
      </c>
      <c r="H6" s="31">
        <f>ROUND((1-(1-30/100)*(1-60/100))*100,0)</f>
        <v/>
      </c>
      <c r="I6" s="31">
        <f>ROUND((1-(1-30/100)*(1-70/100))*100,0)</f>
        <v/>
      </c>
      <c r="J6" s="31">
        <f>ROUND((1-(1-30/100)*(1-80/100))*100,0)</f>
        <v/>
      </c>
      <c r="K6" s="31">
        <f>ROUND((1-(1-30/100)*(1-90/100))*100,0)</f>
        <v/>
      </c>
      <c r="L6" s="31">
        <f>ROUND((1-(1-30/100)*(1-100/100))*100,0)</f>
        <v/>
      </c>
    </row>
    <row r="7" ht="15" customHeight="1" s="17">
      <c r="A7" s="20" t="n">
        <v>40</v>
      </c>
      <c r="B7" s="31" t="n">
        <v>0</v>
      </c>
      <c r="C7" s="31">
        <f>ROUND((1-(1-40/100)*(1-10/100))*100,0)</f>
        <v/>
      </c>
      <c r="D7" s="31">
        <f>ROUND((1-(1-40/100)*(1-20/100))*100,0)</f>
        <v/>
      </c>
      <c r="E7" s="31">
        <f>ROUND((1-(1-40/100)*(1-30/100))*100,0)</f>
        <v/>
      </c>
      <c r="F7" s="31">
        <f>ROUND((1-(1-40/100)*(1-40/100))*100,0)</f>
        <v/>
      </c>
      <c r="G7" s="31">
        <f>ROUND((1-(1-40/100)*(1-50/100))*100,0)</f>
        <v/>
      </c>
      <c r="H7" s="31">
        <f>ROUND((1-(1-40/100)*(1-60/100))*100,0)</f>
        <v/>
      </c>
      <c r="I7" s="31">
        <f>ROUND((1-(1-40/100)*(1-70/100))*100,0)</f>
        <v/>
      </c>
      <c r="J7" s="31">
        <f>ROUND((1-(1-40/100)*(1-80/100))*100,0)</f>
        <v/>
      </c>
      <c r="K7" s="31">
        <f>ROUND((1-(1-40/100)*(1-90/100))*100,0)</f>
        <v/>
      </c>
      <c r="L7" s="31">
        <f>ROUND((1-(1-40/100)*(1-100/100))*100,0)</f>
        <v/>
      </c>
    </row>
    <row r="8" ht="15" customHeight="1" s="17">
      <c r="A8" s="20" t="n">
        <v>50</v>
      </c>
      <c r="B8" s="31" t="n">
        <v>0</v>
      </c>
      <c r="C8" s="31">
        <f>ROUND((1-(1-50/100)*(1-10/100))*100,0)</f>
        <v/>
      </c>
      <c r="D8" s="31">
        <f>ROUND((1-(1-50/100)*(1-20/100))*100,0)</f>
        <v/>
      </c>
      <c r="E8" s="31">
        <f>ROUND((1-(1-50/100)*(1-30/100))*100,0)</f>
        <v/>
      </c>
      <c r="F8" s="31">
        <f>ROUND((1-(1-50/100)*(1-40/100))*100,0)</f>
        <v/>
      </c>
      <c r="G8" s="31">
        <f>ROUND((1-(1-50/100)*(1-50/100))*100,0)</f>
        <v/>
      </c>
      <c r="H8" s="31">
        <f>ROUND((1-(1-50/100)*(1-60/100))*100,0)</f>
        <v/>
      </c>
      <c r="I8" s="31">
        <f>ROUND((1-(1-50/100)*(1-70/100))*100,0)</f>
        <v/>
      </c>
      <c r="J8" s="31">
        <f>ROUND((1-(1-50/100)*(1-80/100))*100,0)</f>
        <v/>
      </c>
      <c r="K8" s="31">
        <f>ROUND((1-(1-50/100)*(1-90/100))*100,0)</f>
        <v/>
      </c>
      <c r="L8" s="31">
        <f>ROUND((1-(1-50/100)*(1-100/100))*100,0)</f>
        <v/>
      </c>
    </row>
    <row r="9" ht="15" customHeight="1" s="17">
      <c r="A9" s="20" t="n">
        <v>60</v>
      </c>
      <c r="B9" s="31" t="n">
        <v>0</v>
      </c>
      <c r="C9" s="31">
        <f>ROUND((1-(1-60/100)*(1-10/100))*100,0)</f>
        <v/>
      </c>
      <c r="D9" s="31">
        <f>ROUND((1-(1-60/100)*(1-20/100))*100,0)</f>
        <v/>
      </c>
      <c r="E9" s="31">
        <f>ROUND((1-(1-60/100)*(1-30/100))*100,0)</f>
        <v/>
      </c>
      <c r="F9" s="31">
        <f>ROUND((1-(1-60/100)*(1-40/100))*100,0)</f>
        <v/>
      </c>
      <c r="G9" s="31">
        <f>ROUND((1-(1-60/100)*(1-50/100))*100,0)</f>
        <v/>
      </c>
      <c r="H9" s="31">
        <f>ROUND((1-(1-60/100)*(1-60/100))*100,0)</f>
        <v/>
      </c>
      <c r="I9" s="31">
        <f>ROUND((1-(1-60/100)*(1-70/100))*100,0)</f>
        <v/>
      </c>
      <c r="J9" s="31">
        <f>ROUND((1-(1-60/100)*(1-80/100))*100,0)</f>
        <v/>
      </c>
      <c r="K9" s="31">
        <f>ROUND((1-(1-60/100)*(1-90/100))*100,0)</f>
        <v/>
      </c>
      <c r="L9" s="31">
        <f>ROUND((1-(1-60/100)*(1-100/100))*100,0)</f>
        <v/>
      </c>
    </row>
    <row r="10" ht="15" customHeight="1" s="17">
      <c r="A10" s="20" t="n">
        <v>70</v>
      </c>
      <c r="B10" s="31" t="n">
        <v>0</v>
      </c>
      <c r="C10" s="31">
        <f>ROUND((1-(1-70/100)*(1-10/100))*100,0)</f>
        <v/>
      </c>
      <c r="D10" s="31">
        <f>ROUND((1-(1-70/100)*(1-20/100))*100,0)</f>
        <v/>
      </c>
      <c r="E10" s="31">
        <f>ROUND((1-(1-70/100)*(1-30/100))*100,0)</f>
        <v/>
      </c>
      <c r="F10" s="31">
        <f>ROUND((1-(1-70/100)*(1-40/100))*100,0)</f>
        <v/>
      </c>
      <c r="G10" s="31">
        <f>ROUND((1-(1-70/100)*(1-50/100))*100,0)</f>
        <v/>
      </c>
      <c r="H10" s="31">
        <f>ROUND((1-(1-70/100)*(1-60/100))*100,0)</f>
        <v/>
      </c>
      <c r="I10" s="31">
        <f>ROUND((1-(1-70/100)*(1-70/100))*100,0)</f>
        <v/>
      </c>
      <c r="J10" s="31">
        <f>ROUND((1-(1-70/100)*(1-80/100))*100,0)</f>
        <v/>
      </c>
      <c r="K10" s="31">
        <f>ROUND((1-(1-70/100)*(1-90/100))*100,0)</f>
        <v/>
      </c>
      <c r="L10" s="31">
        <f>ROUND((1-(1-70/100)*(1-100/100))*100,0)</f>
        <v/>
      </c>
    </row>
    <row r="11" ht="15" customHeight="1" s="17">
      <c r="A11" s="20" t="n">
        <v>80</v>
      </c>
      <c r="B11" s="31" t="n">
        <v>0</v>
      </c>
      <c r="C11" s="31">
        <f>ROUND((1-(1-80/100)*(1-10/100))*100,0)</f>
        <v/>
      </c>
      <c r="D11" s="31">
        <f>ROUND((1-(1-80/100)*(1-20/100))*100,0)</f>
        <v/>
      </c>
      <c r="E11" s="31">
        <f>ROUND((1-(1-80/100)*(1-30/100))*100,0)</f>
        <v/>
      </c>
      <c r="F11" s="31">
        <f>ROUND((1-(1-80/100)*(1-40/100))*100,0)</f>
        <v/>
      </c>
      <c r="G11" s="31">
        <f>ROUND((1-(1-80/100)*(1-50/100))*100,0)</f>
        <v/>
      </c>
      <c r="H11" s="31">
        <f>ROUND((1-(1-80/100)*(1-60/100))*100,0)</f>
        <v/>
      </c>
      <c r="I11" s="31">
        <f>ROUND((1-(1-80/100)*(1-70/100))*100,0)</f>
        <v/>
      </c>
      <c r="J11" s="31">
        <f>ROUND((1-(1-80/100)*(1-80/100))*100,0)</f>
        <v/>
      </c>
      <c r="K11" s="31">
        <f>ROUND((1-(1-80/100)*(1-90/100))*100,0)</f>
        <v/>
      </c>
      <c r="L11" s="31">
        <f>ROUND((1-(1-80/100)*(1-100/100))*100,0)</f>
        <v/>
      </c>
    </row>
    <row r="12" ht="15" customHeight="1" s="17">
      <c r="A12" s="20" t="n">
        <v>90</v>
      </c>
      <c r="B12" s="31" t="n">
        <v>0</v>
      </c>
      <c r="C12" s="31">
        <f>ROUND((1-(1-90/100)*(1-10/100))*100,0)</f>
        <v/>
      </c>
      <c r="D12" s="31">
        <f>ROUND((1-(1-90/100)*(1-20/100))*100,0)</f>
        <v/>
      </c>
      <c r="E12" s="31">
        <f>ROUND((1-(1-90/100)*(1-30/100))*100,0)</f>
        <v/>
      </c>
      <c r="F12" s="31">
        <f>ROUND((1-(1-90/100)*(1-40/100))*100,0)</f>
        <v/>
      </c>
      <c r="G12" s="31">
        <f>ROUND((1-(1-90/100)*(1-50/100))*100,0)</f>
        <v/>
      </c>
      <c r="H12" s="31">
        <f>ROUND((1-(1-90/100)*(1-60/100))*100,0)</f>
        <v/>
      </c>
      <c r="I12" s="31">
        <f>ROUND((1-(1-90/100)*(1-70/100))*100,0)</f>
        <v/>
      </c>
      <c r="J12" s="31">
        <f>ROUND((1-(1-90/100)*(1-80/100))*100,0)</f>
        <v/>
      </c>
      <c r="K12" s="31">
        <f>ROUND((1-(1-90/100)*(1-90/100))*100,0)</f>
        <v/>
      </c>
      <c r="L12" s="31">
        <f>ROUND((1-(1-90/100)*(1-100/100))*100,0)</f>
        <v/>
      </c>
    </row>
    <row r="13">
      <c r="A13" s="20" t="n">
        <v>100</v>
      </c>
      <c r="B13" s="31" t="n">
        <v>0</v>
      </c>
      <c r="C13" s="31">
        <f>ROUND((1-(1-100/100)*(1-10/100))*100,0)</f>
        <v/>
      </c>
      <c r="D13" s="31">
        <f>ROUND((1-(1-100/100)*(1-20/100))*100,0)</f>
        <v/>
      </c>
      <c r="E13" s="31">
        <f>ROUND((1-(1-100/100)*(1-30/100))*100,0)</f>
        <v/>
      </c>
      <c r="F13" s="31">
        <f>ROUND((1-(1-100/100)*(1-40/100))*100,0)</f>
        <v/>
      </c>
      <c r="G13" s="31">
        <f>ROUND((1-(1-100/100)*(1-50/100))*100,0)</f>
        <v/>
      </c>
      <c r="H13" s="31">
        <f>ROUND((1-(1-100/100)*(1-60/100))*100,0)</f>
        <v/>
      </c>
      <c r="I13" s="31">
        <f>ROUND((1-(1-100/100)*(1-70/100))*100,0)</f>
        <v/>
      </c>
      <c r="J13" s="31">
        <f>ROUND((1-(1-100/100)*(1-80/100))*100,0)</f>
        <v/>
      </c>
      <c r="K13" s="31">
        <f>ROUND((1-(1-100/100)*(1-90/100))*100,0)</f>
        <v/>
      </c>
      <c r="L13" s="31">
        <f>ROUND((1-(1-100/100)*(1-100/100))*100,0)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D1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2" customWidth="1" style="16" min="1" max="1"/>
    <col width="16" customWidth="1" style="16" min="2" max="3"/>
    <col width="18" customWidth="1" style="16" min="4" max="4"/>
  </cols>
  <sheetData>
    <row r="1" ht="15" customHeight="1" s="17">
      <c r="A1" s="26" t="inlineStr">
        <is>
          <t>VA Disability Compensation Rates - April 2026</t>
        </is>
      </c>
    </row>
    <row r="2">
      <c r="A2" s="33" t="inlineStr">
        <is>
          <t>Enter va disability compensation rates - april 2026</t>
        </is>
      </c>
      <c r="B2" s="19" t="inlineStr"/>
      <c r="C2" s="19" t="inlineStr"/>
      <c r="D2" s="19" t="inlineStr"/>
    </row>
    <row r="3" ht="15" customHeight="1" s="17"/>
    <row r="4" ht="15" customHeight="1" s="17">
      <c r="A4" s="20" t="inlineStr">
        <is>
          <t>Rating %</t>
        </is>
      </c>
      <c r="B4" s="20" t="inlineStr">
        <is>
          <t>Single Veteran</t>
        </is>
      </c>
      <c r="C4" s="20" t="inlineStr">
        <is>
          <t>With Spouse</t>
        </is>
      </c>
      <c r="D4" s="20" t="inlineStr">
        <is>
          <t>Each Dependent Child</t>
        </is>
      </c>
    </row>
    <row r="5" ht="15" customHeight="1" s="17">
      <c r="A5" s="24" t="n">
        <v>10</v>
      </c>
      <c r="B5" s="32" t="n">
        <v>175</v>
      </c>
      <c r="C5" s="32" t="n">
        <v>184</v>
      </c>
      <c r="D5" s="32" t="n">
        <v>60</v>
      </c>
    </row>
    <row r="6" ht="15" customHeight="1" s="17">
      <c r="A6" s="24" t="n">
        <v>20</v>
      </c>
      <c r="B6" s="32" t="n">
        <v>348</v>
      </c>
      <c r="C6" s="32" t="n">
        <v>366</v>
      </c>
      <c r="D6" s="32" t="n">
        <v>114</v>
      </c>
    </row>
    <row r="7" ht="15" customHeight="1" s="17">
      <c r="A7" s="24" t="n">
        <v>30</v>
      </c>
      <c r="B7" s="32" t="n">
        <v>537</v>
      </c>
      <c r="C7" s="32" t="n">
        <v>565</v>
      </c>
      <c r="D7" s="32" t="n">
        <v>170</v>
      </c>
    </row>
    <row r="8" ht="15" customHeight="1" s="17">
      <c r="A8" s="24" t="n">
        <v>40</v>
      </c>
      <c r="B8" s="32" t="n">
        <v>773</v>
      </c>
      <c r="C8" s="32" t="n">
        <v>815</v>
      </c>
      <c r="D8" s="32" t="n">
        <v>246</v>
      </c>
    </row>
    <row r="9" ht="15" customHeight="1" s="17">
      <c r="A9" s="24" t="n">
        <v>50</v>
      </c>
      <c r="B9" s="32" t="n">
        <v>1100</v>
      </c>
      <c r="C9" s="32" t="n">
        <v>1161</v>
      </c>
      <c r="D9" s="32" t="n">
        <v>358</v>
      </c>
    </row>
    <row r="10" ht="15" customHeight="1" s="17">
      <c r="A10" s="24" t="n">
        <v>60</v>
      </c>
      <c r="B10" s="32" t="n">
        <v>1392</v>
      </c>
      <c r="C10" s="32" t="n">
        <v>1468</v>
      </c>
      <c r="D10" s="32" t="n">
        <v>456</v>
      </c>
    </row>
    <row r="11" ht="15" customHeight="1" s="17">
      <c r="A11" s="24" t="n">
        <v>70</v>
      </c>
      <c r="B11" s="32" t="n">
        <v>1754</v>
      </c>
      <c r="C11" s="32" t="n">
        <v>1858</v>
      </c>
      <c r="D11" s="32" t="n">
        <v>577</v>
      </c>
    </row>
    <row r="12" ht="15" customHeight="1" s="17">
      <c r="A12" s="24" t="n">
        <v>80</v>
      </c>
      <c r="B12" s="32" t="n">
        <v>2037</v>
      </c>
      <c r="C12" s="32" t="n">
        <v>2157</v>
      </c>
      <c r="D12" s="32" t="n">
        <v>675</v>
      </c>
    </row>
    <row r="13" ht="15" customHeight="1" s="17">
      <c r="A13" s="24" t="n">
        <v>90</v>
      </c>
      <c r="B13" s="32" t="n">
        <v>2290</v>
      </c>
      <c r="C13" s="32" t="n">
        <v>2424</v>
      </c>
      <c r="D13" s="32" t="n">
        <v>760</v>
      </c>
    </row>
    <row r="14">
      <c r="A14" s="24" t="n">
        <v>100</v>
      </c>
      <c r="B14" s="32" t="n">
        <v>3737</v>
      </c>
      <c r="C14" s="32" t="n">
        <v>3737</v>
      </c>
      <c r="D14" s="32" t="n">
        <v>0</v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2026-04-13T06:09:36Z</dcterms:created>
  <dcterms:modified xmlns:dcterms="http://purl.org/dc/terms/" xmlns:xsi="http://www.w3.org/2001/XMLSchema-instance" xsi:type="dcterms:W3CDTF">2026-04-14T04:21:02Z</dcterms:modified>
  <cp:revision>0</cp:revision>
</cp:coreProperties>
</file>