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come Integration" sheetId="1" state="visible" r:id="rId1"/>
    <sheet xmlns:r="http://schemas.openxmlformats.org/officeDocument/2006/relationships" name="10-Year Projection" sheetId="2" state="visible" r:id="rId2"/>
    <sheet xmlns:r="http://schemas.openxmlformats.org/officeDocument/2006/relationships" name="Tax Advantage Calculator" sheetId="3" state="visible" r:id="rId3"/>
    <sheet xmlns:r="http://schemas.openxmlformats.org/officeDocument/2006/relationships" name="Retirement Readiness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FF"/>
      <sz val="10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name val="Arial"/>
      <charset val="1"/>
      <family val="0"/>
      <color rgb="FF0000FF"/>
      <sz val="9"/>
    </font>
    <font>
      <name val="Arial"/>
      <charset val="1"/>
      <family val="0"/>
      <b val="1"/>
      <color rgb="FFFFFFFF"/>
      <sz val="9"/>
    </font>
    <font>
      <name val="Arial"/>
      <charset val="1"/>
      <family val="0"/>
      <sz val="9"/>
    </font>
    <font>
      <name val="Arial"/>
      <charset val="1"/>
      <family val="0"/>
      <b val="1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FF00"/>
        <bgColor rgb="FFFFFF00"/>
      </patternFill>
    </fill>
    <fill>
      <patternFill patternType="solid">
        <fgColor rgb="FF2D6A4F"/>
        <bgColor rgb="FF008080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10" fontId="7" fillId="4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164" fontId="6" fillId="5" borderId="0" applyAlignment="1" pivotButton="0" quotePrefix="0" xfId="0">
      <alignment horizontal="general" vertical="bottom"/>
    </xf>
    <xf numFmtId="10" fontId="10" fillId="4" borderId="0" applyAlignment="1" pivotButton="0" quotePrefix="0" xfId="0">
      <alignment horizontal="general" vertical="bottom"/>
    </xf>
    <xf numFmtId="0" fontId="11" fillId="3" borderId="0" applyAlignment="1" pivotButton="0" quotePrefix="0" xfId="0">
      <alignment horizontal="center" vertical="bottom" wrapText="1"/>
    </xf>
    <xf numFmtId="0" fontId="12" fillId="0" borderId="0" applyAlignment="1" pivotButton="0" quotePrefix="0" xfId="0">
      <alignment horizontal="general" vertical="bottom"/>
    </xf>
    <xf numFmtId="164" fontId="12" fillId="0" borderId="0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0" fontId="14" fillId="6" borderId="0" applyAlignment="1" pivotButton="0" quotePrefix="0" xfId="0">
      <alignment horizontal="general" vertical="bottom"/>
    </xf>
    <xf numFmtId="164" fontId="14" fillId="6" borderId="0" applyAlignment="1" pivotButton="0" quotePrefix="0" xfId="0">
      <alignment horizontal="general" vertical="bottom"/>
    </xf>
    <xf numFmtId="0" fontId="14" fillId="3" borderId="0" applyAlignment="1" pivotButton="0" quotePrefix="0" xfId="0">
      <alignment horizontal="center" vertical="bottom"/>
    </xf>
    <xf numFmtId="164" fontId="15" fillId="0" borderId="0" applyAlignment="1" pivotButton="0" quotePrefix="0" xfId="0">
      <alignment horizontal="general" vertical="bottom"/>
    </xf>
    <xf numFmtId="0" fontId="14" fillId="5" borderId="0" applyAlignment="1" pivotButton="0" quotePrefix="0" xfId="0">
      <alignment horizontal="general" vertical="bottom"/>
    </xf>
    <xf numFmtId="164" fontId="14" fillId="5" borderId="0" applyAlignment="1" pivotButton="0" quotePrefix="0" xfId="0">
      <alignment horizontal="general" vertical="bottom"/>
    </xf>
    <xf numFmtId="0" fontId="6" fillId="6" borderId="0" applyAlignment="1" pivotButton="0" quotePrefix="0" xfId="0">
      <alignment horizontal="general" vertical="bottom"/>
    </xf>
    <xf numFmtId="164" fontId="6" fillId="6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6" fillId="6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16" fillId="7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10" fontId="7" fillId="4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164" fontId="6" fillId="5" borderId="0" applyAlignment="1" pivotButton="0" quotePrefix="0" xfId="0">
      <alignment horizontal="general" vertical="bottom"/>
    </xf>
    <xf numFmtId="10" fontId="10" fillId="4" borderId="0" applyAlignment="1" pivotButton="0" quotePrefix="0" xfId="0">
      <alignment horizontal="general" vertical="bottom"/>
    </xf>
    <xf numFmtId="0" fontId="11" fillId="3" borderId="0" applyAlignment="1" pivotButton="0" quotePrefix="0" xfId="0">
      <alignment horizontal="center" vertical="bottom" wrapText="1"/>
    </xf>
    <xf numFmtId="0" fontId="12" fillId="0" borderId="0" applyAlignment="1" pivotButton="0" quotePrefix="0" xfId="0">
      <alignment horizontal="general" vertical="bottom"/>
    </xf>
    <xf numFmtId="164" fontId="12" fillId="0" borderId="0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0" fontId="14" fillId="6" borderId="0" applyAlignment="1" pivotButton="0" quotePrefix="0" xfId="0">
      <alignment horizontal="general" vertical="bottom"/>
    </xf>
    <xf numFmtId="164" fontId="14" fillId="6" borderId="0" applyAlignment="1" pivotButton="0" quotePrefix="0" xfId="0">
      <alignment horizontal="general" vertical="bottom"/>
    </xf>
    <xf numFmtId="0" fontId="14" fillId="3" borderId="0" applyAlignment="1" pivotButton="0" quotePrefix="0" xfId="0">
      <alignment horizontal="center" vertical="bottom"/>
    </xf>
    <xf numFmtId="164" fontId="15" fillId="0" borderId="0" applyAlignment="1" pivotButton="0" quotePrefix="0" xfId="0">
      <alignment horizontal="general" vertical="bottom"/>
    </xf>
    <xf numFmtId="0" fontId="14" fillId="5" borderId="0" applyAlignment="1" pivotButton="0" quotePrefix="0" xfId="0">
      <alignment horizontal="general" vertical="bottom"/>
    </xf>
    <xf numFmtId="164" fontId="14" fillId="5" borderId="0" applyAlignment="1" pivotButton="0" quotePrefix="0" xfId="0">
      <alignment horizontal="general" vertical="bottom"/>
    </xf>
    <xf numFmtId="0" fontId="6" fillId="6" borderId="0" applyAlignment="1" pivotButton="0" quotePrefix="0" xfId="0">
      <alignment horizontal="general" vertical="bottom"/>
    </xf>
    <xf numFmtId="164" fontId="6" fillId="6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7" fillId="7" borderId="0" applyAlignment="1" pivotButton="0" quotePrefix="0" xfId="0">
      <alignment vertical="top" wrapText="1"/>
    </xf>
    <xf numFmtId="0" fontId="5" fillId="8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10" fontId="10" fillId="8" borderId="0" applyAlignment="1" pivotButton="0" quotePrefix="0" xfId="0">
      <alignment horizontal="general" vertical="bottom"/>
    </xf>
    <xf numFmtId="0" fontId="18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7" min="1" max="1"/>
    <col width="20" customWidth="1" style="27" min="2" max="2"/>
    <col width="15" customWidth="1" style="27" min="3" max="3"/>
  </cols>
  <sheetData>
    <row r="1" ht="24.75" customHeight="1" s="28">
      <c r="A1" s="29" t="inlineStr">
        <is>
          <t>Veteran Long-Term Financial Planner</t>
        </is>
      </c>
    </row>
    <row r="2" ht="15" customHeight="1" s="28">
      <c r="A2" s="55" t="inlineStr">
        <is>
          <t>Enter veteran long-term financial planner</t>
        </is>
      </c>
    </row>
    <row r="3">
      <c r="A3" s="56" t="inlineStr">
        <is>
          <t>2026 Income Analysis &amp; Projections</t>
        </is>
      </c>
    </row>
    <row r="4" ht="15" customHeight="1" s="28"/>
    <row r="5" ht="15" customHeight="1" s="28">
      <c r="A5" s="32" t="inlineStr">
        <is>
          <t>INPUT SECTION</t>
        </is>
      </c>
    </row>
    <row r="6" ht="15" customHeight="1" s="28">
      <c r="A6" s="27" t="inlineStr">
        <is>
          <t>Current Age:</t>
        </is>
      </c>
      <c r="B6" s="33" t="n">
        <v>55</v>
      </c>
    </row>
    <row r="7" ht="15" customHeight="1" s="28">
      <c r="A7" s="27" t="inlineStr">
        <is>
          <t>Rating Type (Schedular 100% or TDIU):</t>
        </is>
      </c>
      <c r="B7" s="33" t="inlineStr">
        <is>
          <t>Schedular 100%</t>
        </is>
      </c>
    </row>
    <row r="8" ht="15" customHeight="1" s="28">
      <c r="A8" s="27" t="inlineStr">
        <is>
          <t>Monthly VA Compensation:</t>
        </is>
      </c>
      <c r="B8" s="34" t="n">
        <v>3938.58</v>
      </c>
    </row>
    <row r="9" ht="15" customHeight="1" s="28">
      <c r="A9" s="27" t="inlineStr">
        <is>
          <t>Monthly Earned Income:</t>
        </is>
      </c>
      <c r="B9" s="34" t="n">
        <v>0</v>
      </c>
    </row>
    <row r="10" ht="15" customHeight="1" s="28">
      <c r="A10" s="27" t="inlineStr">
        <is>
          <t>Monthly Investment Income:</t>
        </is>
      </c>
      <c r="B10" s="34" t="n">
        <v>0</v>
      </c>
    </row>
    <row r="11" ht="15" customHeight="1" s="28">
      <c r="A11" s="27" t="inlineStr">
        <is>
          <t>Annual Investment Return Rate (%):</t>
        </is>
      </c>
      <c r="B11" s="35" t="n">
        <v>0.07000000000000001</v>
      </c>
    </row>
    <row r="12" ht="15" customHeight="1" s="28">
      <c r="A12" s="27" t="inlineStr">
        <is>
          <t>Monthly Investment Contribution:</t>
        </is>
      </c>
      <c r="B12" s="34" t="n">
        <v>500</v>
      </c>
    </row>
    <row r="13">
      <c r="A13" s="27" t="inlineStr">
        <is>
          <t>Military Retirement Pay (Monthly, if applicable):</t>
        </is>
      </c>
      <c r="B13" s="34" t="n">
        <v>0</v>
      </c>
    </row>
    <row r="14" ht="15" customHeight="1" s="28"/>
    <row r="15" ht="15" customHeight="1" s="28">
      <c r="A15" s="36" t="inlineStr">
        <is>
          <t>CALCULATED SECTION (2026)</t>
        </is>
      </c>
    </row>
    <row r="16" ht="15" customHeight="1" s="28">
      <c r="A16" s="27" t="inlineStr">
        <is>
          <t>Total Monthly Income:</t>
        </is>
      </c>
      <c r="B16" s="37">
        <f>B7+B8+B9+B12</f>
        <v/>
      </c>
    </row>
    <row r="17" ht="15" customHeight="1" s="28">
      <c r="A17" s="27" t="inlineStr">
        <is>
          <t>Annual VA Comp (Tax-Free):</t>
        </is>
      </c>
      <c r="B17" s="38">
        <f>B7*12</f>
        <v/>
      </c>
    </row>
    <row r="18" ht="15" customHeight="1" s="28">
      <c r="A18" s="27" t="inlineStr">
        <is>
          <t>Annual Earned Income (Taxable):</t>
        </is>
      </c>
      <c r="B18" s="38">
        <f>B8*12</f>
        <v/>
      </c>
    </row>
    <row r="19" ht="15" customHeight="1" s="28">
      <c r="A19" s="27" t="inlineStr">
        <is>
          <t>Annual Investment Income (Taxable):</t>
        </is>
      </c>
      <c r="B19" s="38">
        <f>B9*12</f>
        <v/>
      </c>
    </row>
    <row r="20" ht="15" customHeight="1" s="28">
      <c r="A20" s="27" t="inlineStr">
        <is>
          <t>Estimated Annual Tax (22% on taxable):</t>
        </is>
      </c>
      <c r="B20" s="37">
        <f>(B17+B18)*0.22</f>
        <v/>
      </c>
    </row>
    <row r="21" ht="15" customHeight="1" s="28">
      <c r="A21" s="27" t="inlineStr">
        <is>
          <t>Annual Military Retirement (Tax-Free):</t>
        </is>
      </c>
      <c r="B21" s="38">
        <f>B12*12</f>
        <v/>
      </c>
    </row>
    <row r="22">
      <c r="A22" s="27" t="inlineStr">
        <is>
          <t>Net Annual Income (After Tax):</t>
        </is>
      </c>
      <c r="B22" s="39">
        <f>B16+B17+B18+B20-B19</f>
        <v/>
      </c>
    </row>
  </sheetData>
  <mergeCells count="4">
    <mergeCell ref="A1:C1"/>
    <mergeCell ref="A4:C4"/>
    <mergeCell ref="A14:C14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K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27" min="1" max="11"/>
  </cols>
  <sheetData>
    <row r="1" ht="24.75" customHeight="1" s="28">
      <c r="A1" s="29" t="inlineStr">
        <is>
          <t>10-Year Income &amp; Wealth Projection</t>
        </is>
      </c>
    </row>
    <row r="2" ht="15" customHeight="1" s="28">
      <c r="A2" s="55" t="inlineStr">
        <is>
          <t>Enter income amount in dollars</t>
        </is>
      </c>
      <c r="B2" s="30" t="inlineStr"/>
      <c r="C2" s="30" t="inlineStr"/>
      <c r="D2" s="30" t="inlineStr"/>
      <c r="E2" s="30" t="inlineStr"/>
      <c r="F2" s="30" t="inlineStr"/>
      <c r="G2" s="30" t="inlineStr"/>
      <c r="H2" s="30" t="inlineStr"/>
      <c r="I2" s="30" t="inlineStr"/>
      <c r="J2" s="30" t="inlineStr"/>
      <c r="K2" s="30" t="inlineStr"/>
    </row>
    <row r="3">
      <c r="A3" s="57" t="inlineStr">
        <is>
          <t>Earned Income Annual Growth Rate (%):</t>
        </is>
      </c>
      <c r="B3" s="58" t="n">
        <v>0.03</v>
      </c>
    </row>
    <row r="4" ht="30" customHeight="1" s="28"/>
    <row r="5" ht="15" customHeight="1" s="28">
      <c r="A5" s="41" t="inlineStr">
        <is>
          <t>Year</t>
        </is>
      </c>
      <c r="B5" s="41" t="inlineStr">
        <is>
          <t>VA Compensation</t>
        </is>
      </c>
      <c r="C5" s="41" t="inlineStr">
        <is>
          <t>Earned Income</t>
        </is>
      </c>
      <c r="D5" s="41" t="inlineStr">
        <is>
          <t>Investment Portfolio</t>
        </is>
      </c>
      <c r="E5" s="41" t="inlineStr">
        <is>
          <t>Investment Income</t>
        </is>
      </c>
      <c r="F5" s="41" t="inlineStr">
        <is>
          <t>Military Retirement</t>
        </is>
      </c>
      <c r="G5" s="41" t="inlineStr">
        <is>
          <t>Total Annual Income</t>
        </is>
      </c>
      <c r="H5" s="41" t="inlineStr">
        <is>
          <t>Estimated Taxes</t>
        </is>
      </c>
      <c r="I5" s="41" t="inlineStr">
        <is>
          <t>Net Income</t>
        </is>
      </c>
      <c r="J5" s="41" t="inlineStr">
        <is>
          <t>Cumulative Wealth</t>
        </is>
      </c>
    </row>
    <row r="6" ht="15" customHeight="1" s="28">
      <c r="A6" s="42" t="inlineStr">
        <is>
          <t>Year 1</t>
        </is>
      </c>
      <c r="B6" s="43">
        <f>'Income Integration'!B7*12</f>
        <v/>
      </c>
      <c r="C6" s="43">
        <f>'Income Integration'!B8*12</f>
        <v/>
      </c>
      <c r="D6" s="43">
        <f>'Income Integration'!B11*12</f>
        <v/>
      </c>
      <c r="E6" s="43">
        <f>D5*'Income Integration'!B10</f>
        <v/>
      </c>
      <c r="F6" s="43">
        <f>'Income Integration'!B12*12</f>
        <v/>
      </c>
      <c r="G6" s="43">
        <f>B5+C5+E5+F5</f>
        <v/>
      </c>
      <c r="H6" s="43">
        <f>(C5+E5)*0.22</f>
        <v/>
      </c>
      <c r="I6" s="44">
        <f>G5-H5</f>
        <v/>
      </c>
      <c r="J6" s="44">
        <f>I5</f>
        <v/>
      </c>
    </row>
    <row r="7" ht="15" customHeight="1" s="28">
      <c r="A7" s="42" t="inlineStr">
        <is>
          <t>Year 2</t>
        </is>
      </c>
      <c r="B7" s="43">
        <f>B5*1.02</f>
        <v/>
      </c>
      <c r="C7" s="43">
        <f>C5*(1+$B$2)</f>
        <v/>
      </c>
      <c r="D7" s="43">
        <f>(D5+'Income Integration'!B11*12)*(1+'Income Integration'!B10)</f>
        <v/>
      </c>
      <c r="E7" s="43">
        <f>D6*'Income Integration'!B10</f>
        <v/>
      </c>
      <c r="F7" s="43">
        <f>'Income Integration'!B12*12</f>
        <v/>
      </c>
      <c r="G7" s="43">
        <f>B6+C6+E6+F6</f>
        <v/>
      </c>
      <c r="H7" s="43">
        <f>(C6+E6)*0.22</f>
        <v/>
      </c>
      <c r="I7" s="44">
        <f>G6-H6</f>
        <v/>
      </c>
      <c r="J7" s="44">
        <f>J5+I6</f>
        <v/>
      </c>
    </row>
    <row r="8" ht="15" customHeight="1" s="28">
      <c r="A8" s="42" t="inlineStr">
        <is>
          <t>Year 3</t>
        </is>
      </c>
      <c r="B8" s="43">
        <f>B6*1.02</f>
        <v/>
      </c>
      <c r="C8" s="43">
        <f>C6*(1+$B$2)</f>
        <v/>
      </c>
      <c r="D8" s="43">
        <f>(D6+'Income Integration'!B11*12)*(1+'Income Integration'!B10)</f>
        <v/>
      </c>
      <c r="E8" s="43">
        <f>D7*'Income Integration'!B10</f>
        <v/>
      </c>
      <c r="F8" s="43">
        <f>'Income Integration'!B12*12</f>
        <v/>
      </c>
      <c r="G8" s="43">
        <f>B7+C7+E7+F7</f>
        <v/>
      </c>
      <c r="H8" s="43">
        <f>(C7+E7)*0.22</f>
        <v/>
      </c>
      <c r="I8" s="44">
        <f>G7-H7</f>
        <v/>
      </c>
      <c r="J8" s="44">
        <f>J6+I7</f>
        <v/>
      </c>
    </row>
    <row r="9" ht="15" customHeight="1" s="28">
      <c r="A9" s="42" t="inlineStr">
        <is>
          <t>Year 4</t>
        </is>
      </c>
      <c r="B9" s="43">
        <f>B7*1.02</f>
        <v/>
      </c>
      <c r="C9" s="43">
        <f>C7*(1+$B$2)</f>
        <v/>
      </c>
      <c r="D9" s="43">
        <f>(D7+'Income Integration'!B11*12)*(1+'Income Integration'!B10)</f>
        <v/>
      </c>
      <c r="E9" s="43">
        <f>D8*'Income Integration'!B10</f>
        <v/>
      </c>
      <c r="F9" s="43">
        <f>'Income Integration'!B12*12</f>
        <v/>
      </c>
      <c r="G9" s="43">
        <f>B8+C8+E8+F8</f>
        <v/>
      </c>
      <c r="H9" s="43">
        <f>(C8+E8)*0.22</f>
        <v/>
      </c>
      <c r="I9" s="44">
        <f>G8-H8</f>
        <v/>
      </c>
      <c r="J9" s="44">
        <f>J7+I8</f>
        <v/>
      </c>
    </row>
    <row r="10" ht="15" customHeight="1" s="28">
      <c r="A10" s="42" t="inlineStr">
        <is>
          <t>Year 5</t>
        </is>
      </c>
      <c r="B10" s="43">
        <f>B8*1.02</f>
        <v/>
      </c>
      <c r="C10" s="43">
        <f>C8*(1+$B$2)</f>
        <v/>
      </c>
      <c r="D10" s="43">
        <f>(D8+'Income Integration'!B11*12)*(1+'Income Integration'!B10)</f>
        <v/>
      </c>
      <c r="E10" s="43">
        <f>D9*'Income Integration'!B10</f>
        <v/>
      </c>
      <c r="F10" s="43">
        <f>'Income Integration'!B12*12</f>
        <v/>
      </c>
      <c r="G10" s="43">
        <f>B9+C9+E9+F9</f>
        <v/>
      </c>
      <c r="H10" s="43">
        <f>(C9+E9)*0.22</f>
        <v/>
      </c>
      <c r="I10" s="44">
        <f>G9-H9</f>
        <v/>
      </c>
      <c r="J10" s="44">
        <f>J8+I9</f>
        <v/>
      </c>
    </row>
    <row r="11" ht="15" customHeight="1" s="28">
      <c r="A11" s="42" t="inlineStr">
        <is>
          <t>Year 6</t>
        </is>
      </c>
      <c r="B11" s="43">
        <f>B9*1.02</f>
        <v/>
      </c>
      <c r="C11" s="43">
        <f>C9*(1+$B$2)</f>
        <v/>
      </c>
      <c r="D11" s="43">
        <f>(D9+'Income Integration'!B11*12)*(1+'Income Integration'!B10)</f>
        <v/>
      </c>
      <c r="E11" s="43">
        <f>D10*'Income Integration'!B10</f>
        <v/>
      </c>
      <c r="F11" s="43">
        <f>'Income Integration'!B12*12</f>
        <v/>
      </c>
      <c r="G11" s="43">
        <f>B10+C10+E10+F10</f>
        <v/>
      </c>
      <c r="H11" s="43">
        <f>(C10+E10)*0.22</f>
        <v/>
      </c>
      <c r="I11" s="44">
        <f>G10-H10</f>
        <v/>
      </c>
      <c r="J11" s="44">
        <f>J9+I10</f>
        <v/>
      </c>
    </row>
    <row r="12" ht="15" customHeight="1" s="28">
      <c r="A12" s="42" t="inlineStr">
        <is>
          <t>Year 7</t>
        </is>
      </c>
      <c r="B12" s="43">
        <f>B10*1.02</f>
        <v/>
      </c>
      <c r="C12" s="43">
        <f>C10*(1+$B$2)</f>
        <v/>
      </c>
      <c r="D12" s="43">
        <f>(D10+'Income Integration'!B11*12)*(1+'Income Integration'!B10)</f>
        <v/>
      </c>
      <c r="E12" s="43">
        <f>D11*'Income Integration'!B10</f>
        <v/>
      </c>
      <c r="F12" s="43">
        <f>'Income Integration'!B12*12</f>
        <v/>
      </c>
      <c r="G12" s="43">
        <f>B11+C11+E11+F11</f>
        <v/>
      </c>
      <c r="H12" s="43">
        <f>(C11+E11)*0.22</f>
        <v/>
      </c>
      <c r="I12" s="44">
        <f>G11-H11</f>
        <v/>
      </c>
      <c r="J12" s="44">
        <f>J10+I11</f>
        <v/>
      </c>
    </row>
    <row r="13" ht="15" customHeight="1" s="28">
      <c r="A13" s="42" t="inlineStr">
        <is>
          <t>Year 8</t>
        </is>
      </c>
      <c r="B13" s="43">
        <f>B11*1.02</f>
        <v/>
      </c>
      <c r="C13" s="43">
        <f>C11*(1+$B$2)</f>
        <v/>
      </c>
      <c r="D13" s="43">
        <f>(D11+'Income Integration'!B11*12)*(1+'Income Integration'!B10)</f>
        <v/>
      </c>
      <c r="E13" s="43">
        <f>D12*'Income Integration'!B10</f>
        <v/>
      </c>
      <c r="F13" s="43">
        <f>'Income Integration'!B12*12</f>
        <v/>
      </c>
      <c r="G13" s="43">
        <f>B12+C12+E12+F12</f>
        <v/>
      </c>
      <c r="H13" s="43">
        <f>(C12+E12)*0.22</f>
        <v/>
      </c>
      <c r="I13" s="44">
        <f>G12-H12</f>
        <v/>
      </c>
      <c r="J13" s="44">
        <f>J11+I12</f>
        <v/>
      </c>
    </row>
    <row r="14" ht="15" customHeight="1" s="28">
      <c r="A14" s="42" t="inlineStr">
        <is>
          <t>Year 9</t>
        </is>
      </c>
      <c r="B14" s="43">
        <f>B12*1.02</f>
        <v/>
      </c>
      <c r="C14" s="43">
        <f>C12*(1+$B$2)</f>
        <v/>
      </c>
      <c r="D14" s="43">
        <f>(D12+'Income Integration'!B11*12)*(1+'Income Integration'!B10)</f>
        <v/>
      </c>
      <c r="E14" s="43">
        <f>D13*'Income Integration'!B10</f>
        <v/>
      </c>
      <c r="F14" s="43">
        <f>'Income Integration'!B12*12</f>
        <v/>
      </c>
      <c r="G14" s="43">
        <f>B13+C13+E13+F13</f>
        <v/>
      </c>
      <c r="H14" s="43">
        <f>(C13+E13)*0.22</f>
        <v/>
      </c>
      <c r="I14" s="44">
        <f>G13-H13</f>
        <v/>
      </c>
      <c r="J14" s="44">
        <f>J12+I13</f>
        <v/>
      </c>
    </row>
    <row r="15" ht="15" customHeight="1" s="28">
      <c r="A15" s="42" t="inlineStr">
        <is>
          <t>Year 10</t>
        </is>
      </c>
      <c r="B15" s="43">
        <f>B13*1.02</f>
        <v/>
      </c>
      <c r="C15" s="43">
        <f>C13*(1+$B$2)</f>
        <v/>
      </c>
      <c r="D15" s="43">
        <f>(D13+'Income Integration'!B11*12)*(1+'Income Integration'!B10)</f>
        <v/>
      </c>
      <c r="E15" s="43">
        <f>D14*'Income Integration'!B10</f>
        <v/>
      </c>
      <c r="F15" s="43">
        <f>'Income Integration'!B12*12</f>
        <v/>
      </c>
      <c r="G15" s="43">
        <f>B14+C14+E14+F14</f>
        <v/>
      </c>
      <c r="H15" s="43">
        <f>(C14+E14)*0.22</f>
        <v/>
      </c>
      <c r="I15" s="44">
        <f>G14-H14</f>
        <v/>
      </c>
      <c r="J15" s="44">
        <f>J13+I14</f>
        <v/>
      </c>
    </row>
    <row r="16">
      <c r="A16" s="45" t="inlineStr">
        <is>
          <t>10-YEAR TOTALS</t>
        </is>
      </c>
      <c r="B16" s="46">
        <f>SUM(B5:B14)</f>
        <v/>
      </c>
      <c r="C16" s="46">
        <f>SUM(C5:C14)</f>
        <v/>
      </c>
      <c r="D16" s="46">
        <f>D14</f>
        <v/>
      </c>
      <c r="E16" s="46">
        <f>SUM(E5:E14)</f>
        <v/>
      </c>
      <c r="F16" s="46">
        <f>SUM(F5:F14)</f>
        <v/>
      </c>
      <c r="G16" s="46">
        <f>SUM(G5:G14)</f>
        <v/>
      </c>
      <c r="H16" s="46">
        <f>SUM(H5:H14)</f>
        <v/>
      </c>
      <c r="I16" s="46">
        <f>SUM(I5:I14)</f>
        <v/>
      </c>
      <c r="J16" s="46">
        <f>J14</f>
        <v/>
      </c>
    </row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27" min="1" max="1"/>
    <col width="20" customWidth="1" style="27" min="2" max="2"/>
    <col width="25" customWidth="1" style="27" min="3" max="3"/>
  </cols>
  <sheetData>
    <row r="1" ht="24.75" customHeight="1" s="28">
      <c r="A1" s="29" t="inlineStr">
        <is>
          <t>Tax Advantage Analysis: Veteran vs Non-Veteran</t>
        </is>
      </c>
    </row>
    <row r="2">
      <c r="A2" s="55" t="inlineStr">
        <is>
          <t>Enter age in years</t>
        </is>
      </c>
      <c r="B2" s="30" t="inlineStr"/>
      <c r="C2" s="30" t="inlineStr"/>
      <c r="D2" s="30" t="inlineStr"/>
    </row>
    <row r="3" ht="15" customHeight="1" s="28">
      <c r="A3" s="59" t="inlineStr">
        <is>
          <t>38</t>
        </is>
      </c>
    </row>
    <row r="4" ht="15" customHeight="1" s="28">
      <c r="A4" s="47" t="inlineStr">
        <is>
          <t>Income Component</t>
        </is>
      </c>
      <c r="B4" s="47" t="inlineStr">
        <is>
          <t>You (Veteran)</t>
        </is>
      </c>
      <c r="C4" s="47" t="inlineStr">
        <is>
          <t>Non-Veteran (Same Total)</t>
        </is>
      </c>
    </row>
    <row r="5" ht="15" customHeight="1" s="28">
      <c r="A5" s="27" t="inlineStr">
        <is>
          <t>VA Disability Compensation (Annual):</t>
        </is>
      </c>
      <c r="B5" s="37">
        <f>'Income Integration'!B16</f>
        <v/>
      </c>
      <c r="C5" s="38" t="n">
        <v>0</v>
      </c>
    </row>
    <row r="6" ht="15" customHeight="1" s="28">
      <c r="A6" s="27" t="inlineStr">
        <is>
          <t>Earned Income (Annual):</t>
        </is>
      </c>
      <c r="B6" s="38">
        <f>'Income Integration'!B17</f>
        <v/>
      </c>
      <c r="C6" s="38">
        <f>B5</f>
        <v/>
      </c>
    </row>
    <row r="7" ht="15" customHeight="1" s="28">
      <c r="A7" s="27" t="inlineStr">
        <is>
          <t>Investment Income (Annual):</t>
        </is>
      </c>
      <c r="B7" s="38">
        <f>'Income Integration'!B18</f>
        <v/>
      </c>
      <c r="C7" s="38">
        <f>B6</f>
        <v/>
      </c>
    </row>
    <row r="8">
      <c r="A8" s="27" t="inlineStr">
        <is>
          <t>TOTAL ANNUAL INCOME (Before Tax):</t>
        </is>
      </c>
      <c r="B8" s="48">
        <f>B4+B5+B6</f>
        <v/>
      </c>
      <c r="C8" s="48">
        <f>B7</f>
        <v/>
      </c>
    </row>
    <row r="9" ht="15" customHeight="1" s="28"/>
    <row r="10" ht="15" customHeight="1" s="28">
      <c r="A10" s="49" t="inlineStr">
        <is>
          <t>FEDERAL INCOME TAX CALCULATION:</t>
        </is>
      </c>
    </row>
    <row r="11" ht="15" customHeight="1" s="28">
      <c r="A11" s="27" t="inlineStr">
        <is>
          <t>Taxable Income:</t>
        </is>
      </c>
      <c r="B11" s="37">
        <f>B5+B6</f>
        <v/>
      </c>
      <c r="C11" s="37">
        <f>B7</f>
        <v/>
      </c>
    </row>
    <row r="12" ht="15" customHeight="1" s="28">
      <c r="A12" s="27" t="inlineStr">
        <is>
          <t>Federal Income Tax (22% simple rate):</t>
        </is>
      </c>
      <c r="B12" s="50">
        <f>B10*0.22</f>
        <v/>
      </c>
      <c r="C12" s="50">
        <f>C10*0.22</f>
        <v/>
      </c>
    </row>
    <row r="13">
      <c r="A13" s="27" t="inlineStr">
        <is>
          <t>ANNUAL NET INCOME (After Tax):</t>
        </is>
      </c>
      <c r="B13" s="48">
        <f>B7-B11</f>
        <v/>
      </c>
      <c r="C13" s="48">
        <f>C7-C11</f>
        <v/>
      </c>
    </row>
    <row r="14" ht="15" customHeight="1" s="28"/>
    <row r="15" ht="15" customHeight="1" s="28">
      <c r="A15" s="51" t="inlineStr">
        <is>
          <t>TAX BENEFIT FROM VETERAN STATUS:</t>
        </is>
      </c>
    </row>
    <row r="16" ht="15" customHeight="1" s="28">
      <c r="A16" s="27" t="inlineStr">
        <is>
          <t>Annual Tax Savings:</t>
        </is>
      </c>
      <c r="B16" s="52">
        <f>C11-B11</f>
        <v/>
      </c>
    </row>
    <row r="17" ht="15" customHeight="1" s="28">
      <c r="A17" s="27" t="inlineStr">
        <is>
          <t>10-Year Tax Savings:</t>
        </is>
      </c>
      <c r="B17" s="48">
        <f>B15*10</f>
        <v/>
      </c>
    </row>
    <row r="18">
      <c r="A18" s="27" t="inlineStr">
        <is>
          <t>30-Year Tax Savings (to age 87):</t>
        </is>
      </c>
      <c r="B18" s="48">
        <f>B15*30</f>
        <v/>
      </c>
    </row>
  </sheetData>
  <mergeCells count="2">
    <mergeCell ref="A1:D1"/>
    <mergeCell ref="A9:C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C2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27" min="1" max="1"/>
    <col width="20" customWidth="1" style="27" min="2" max="2"/>
    <col width="15" customWidth="1" style="27" min="3" max="3"/>
  </cols>
  <sheetData>
    <row r="1" ht="24.75" customHeight="1" s="28">
      <c r="A1" s="29" t="inlineStr">
        <is>
          <t>Retirement Readiness Analysis</t>
        </is>
      </c>
    </row>
    <row r="2">
      <c r="A2" s="55" t="inlineStr">
        <is>
          <t>Enter retirement readiness analysis</t>
        </is>
      </c>
      <c r="B2" s="30" t="inlineStr"/>
      <c r="C2" s="30" t="inlineStr"/>
    </row>
    <row r="3" ht="15" customHeight="1" s="28"/>
    <row r="4" ht="15" customHeight="1" s="28">
      <c r="A4" s="32" t="inlineStr">
        <is>
          <t>CURRENT STATUS</t>
        </is>
      </c>
    </row>
    <row r="5" ht="15" customHeight="1" s="28">
      <c r="A5" s="27" t="inlineStr">
        <is>
          <t>Current Age:</t>
        </is>
      </c>
      <c r="B5" s="53">
        <f>'Income Integration'!B5</f>
        <v/>
      </c>
    </row>
    <row r="6" ht="15" customHeight="1" s="28">
      <c r="A6" s="27" t="inlineStr">
        <is>
          <t>Target Retirement Age:</t>
        </is>
      </c>
      <c r="B6" s="33" t="n">
        <v>67</v>
      </c>
    </row>
    <row r="7" ht="15" customHeight="1" s="28">
      <c r="A7" s="27" t="inlineStr">
        <is>
          <t>Current Savings/Investments:</t>
        </is>
      </c>
      <c r="B7" s="34" t="n">
        <v>100000</v>
      </c>
    </row>
    <row r="8">
      <c r="A8" s="27" t="inlineStr">
        <is>
          <t>Monthly Contribution:</t>
        </is>
      </c>
      <c r="B8" s="38">
        <f>'Income Integration'!B11</f>
        <v/>
      </c>
    </row>
    <row r="9" ht="15" customHeight="1" s="28"/>
    <row r="10" ht="15" customHeight="1" s="28">
      <c r="A10" s="36" t="inlineStr">
        <is>
          <t>AT RETIREMENT (Age 67)</t>
        </is>
      </c>
    </row>
    <row r="11" ht="15" customHeight="1" s="28">
      <c r="A11" s="27" t="inlineStr">
        <is>
          <t>Years Until Retirement:</t>
        </is>
      </c>
      <c r="B11" s="54">
        <f>B5-B4</f>
        <v/>
      </c>
    </row>
    <row r="12" ht="15" customHeight="1" s="28">
      <c r="A12" s="27" t="inlineStr">
        <is>
          <t>VA Compensation at Retirement (with 2% COLA):</t>
        </is>
      </c>
      <c r="B12" s="37">
        <f>'Income Integration'!B7*12*(1.02^B10)</f>
        <v/>
      </c>
    </row>
    <row r="13" ht="15" customHeight="1" s="28">
      <c r="A13" s="27" t="inlineStr">
        <is>
          <t>Social Security Estimate (Annual):</t>
        </is>
      </c>
      <c r="B13" s="34" t="n">
        <v>28000</v>
      </c>
    </row>
    <row r="14" ht="15" customHeight="1" s="28">
      <c r="A14" s="27" t="inlineStr">
        <is>
          <t>Military Retirement Annual (if applicable):</t>
        </is>
      </c>
      <c r="B14" s="38">
        <f>'Income Integration'!B12*12</f>
        <v/>
      </c>
    </row>
    <row r="15" ht="15" customHeight="1" s="28">
      <c r="A15" s="27" t="inlineStr">
        <is>
          <t>Investment Portfolio at Retirement:</t>
        </is>
      </c>
      <c r="B15" s="37">
        <f>(B6+B7*12*(((1+'Income Integration'!B10)^B10-1)/'Income Integration'!B10))*(1+'Income Integration'!B10)^B10</f>
        <v/>
      </c>
    </row>
    <row r="16">
      <c r="A16" s="27" t="inlineStr">
        <is>
          <t>Annual Investment Income (7% draw):</t>
        </is>
      </c>
      <c r="B16" s="38">
        <f>B14*0.07</f>
        <v/>
      </c>
    </row>
    <row r="17" ht="15" customHeight="1" s="28"/>
    <row r="18" ht="15" customHeight="1" s="28">
      <c r="A18" s="27" t="inlineStr">
        <is>
          <t>TOTAL ANNUAL RETIREMENT INCOME</t>
        </is>
      </c>
      <c r="B18" s="39">
        <f>B11+B12+B13+B15</f>
        <v/>
      </c>
    </row>
    <row r="19">
      <c r="A19" s="27" t="inlineStr">
        <is>
          <t>Monthly Retirement Income:</t>
        </is>
      </c>
      <c r="B19" s="48">
        <f>B17/12</f>
        <v/>
      </c>
    </row>
    <row r="20" ht="15" customHeight="1" s="28"/>
    <row r="21" ht="15" customHeight="1" s="28">
      <c r="A21" s="51" t="inlineStr">
        <is>
          <t>RETIREMENT GOAL ANALYSIS</t>
        </is>
      </c>
    </row>
    <row r="22" ht="15" customHeight="1" s="28">
      <c r="A22" s="27" t="inlineStr">
        <is>
          <t>Target Retirement Income (Annual):</t>
        </is>
      </c>
      <c r="B22" s="34" t="n">
        <v>60000</v>
      </c>
    </row>
    <row r="23" ht="15" customHeight="1" s="28">
      <c r="A23" s="27" t="inlineStr">
        <is>
          <t>Projected vs Target:</t>
        </is>
      </c>
      <c r="B23" s="37">
        <f>B17-B21</f>
        <v/>
      </c>
    </row>
    <row r="24">
      <c r="A24" s="27" t="inlineStr">
        <is>
          <t>Status:</t>
        </is>
      </c>
      <c r="B24" s="54">
        <f>IF(B22&gt;=0,"ON TRACK","GAP OF "&amp;TEXT(ABS(B22),"$#,##0")&amp;" annually")</f>
        <v/>
      </c>
    </row>
    <row r="25" ht="15" customHeight="1" s="28"/>
    <row r="26">
      <c r="A26" s="27" t="inlineStr">
        <is>
          <t>Years of Current Savings at Monthly Rate:</t>
        </is>
      </c>
      <c r="B26" s="53">
        <f>IF(B7=0,"N/A",ROUND(B6/B7/12,1))</f>
        <v/>
      </c>
    </row>
  </sheetData>
  <mergeCells count="4">
    <mergeCell ref="A1:C1"/>
    <mergeCell ref="A9:C9"/>
    <mergeCell ref="A20:C20"/>
    <mergeCell ref="A3:C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2026-04-13T07:29:50Z</dcterms:created>
  <dcterms:modified xmlns:dcterms="http://purl.org/dc/terms/" xmlns:xsi="http://www.w3.org/2001/XMLSchema-instance" xsi:type="dcterms:W3CDTF">2026-04-14T04:21:02Z</dcterms:modified>
  <cp:revision>0</cp:revision>
</cp:coreProperties>
</file>